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V:\Transparenz-PfandBG\Meldungen\2023 06\"/>
    </mc:Choice>
  </mc:AlternateContent>
  <xr:revisionPtr revIDLastSave="0" documentId="13_ncr:1_{3CB4EF5B-B467-4790-8DD4-102E30B3D4D4}" xr6:coauthVersionLast="47" xr6:coauthVersionMax="47" xr10:uidLastSave="{00000000-0000-0000-0000-000000000000}"/>
  <bookViews>
    <workbookView xWindow="-1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D40" i="2"/>
  <c r="C19" i="9"/>
  <c r="C5" i="19"/>
  <c r="B5" i="17"/>
  <c r="B5" i="14"/>
  <c r="B5" i="13"/>
  <c r="C5" i="9"/>
  <c r="C6" i="6"/>
  <c r="C6" i="5"/>
  <c r="C7" i="4"/>
  <c r="B5" i="3"/>
  <c r="B17" i="3" s="1"/>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7"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3" i="3"/>
  <c r="B32" i="3"/>
  <c r="D23" i="2"/>
  <c r="G23" i="2" s="1"/>
  <c r="J22" i="2"/>
  <c r="G22" i="2"/>
  <c r="F22" i="2"/>
  <c r="G10" i="2"/>
  <c r="F10" i="2"/>
  <c r="D10" i="2"/>
  <c r="I10" i="2" s="1"/>
  <c r="J10" i="2" s="1"/>
  <c r="J9" i="2"/>
  <c r="G9" i="2"/>
  <c r="F9" i="2"/>
  <c r="B49" i="1"/>
  <c r="C47" i="1"/>
  <c r="C45" i="1"/>
  <c r="C41" i="1"/>
  <c r="C40" i="1"/>
  <c r="C44" i="1" s="1"/>
  <c r="C37" i="1"/>
  <c r="C39" i="1" s="1"/>
  <c r="C43" i="1" s="1"/>
  <c r="C31" i="1"/>
  <c r="C29" i="1"/>
  <c r="C27" i="1"/>
  <c r="C25" i="1"/>
  <c r="C24" i="1"/>
  <c r="C28" i="1" s="1"/>
  <c r="C23" i="1"/>
  <c r="B16" i="1"/>
  <c r="D18" i="9" l="1"/>
  <c r="J12" i="12"/>
  <c r="I12" i="12"/>
  <c r="E23" i="2"/>
  <c r="E10" i="2"/>
  <c r="I23" i="2"/>
  <c r="J23" i="2" s="1"/>
  <c r="C16" i="6"/>
  <c r="C17" i="10"/>
  <c r="C17" i="11"/>
  <c r="F13" i="18"/>
  <c r="C6" i="8" s="1"/>
  <c r="S11" i="5"/>
  <c r="T11" i="5"/>
  <c r="W11" i="5" s="1"/>
  <c r="R11" i="5"/>
  <c r="F11" i="7"/>
  <c r="C38" i="1"/>
  <c r="F23" i="2"/>
  <c r="P11" i="5"/>
  <c r="X11" i="5"/>
  <c r="C6" i="7"/>
  <c r="J12" i="10"/>
  <c r="K12" i="10"/>
  <c r="G11" i="7"/>
  <c r="G11" i="8"/>
  <c r="F12" i="10"/>
  <c r="H12" i="11"/>
  <c r="U11" i="5"/>
  <c r="H11" i="7"/>
  <c r="G12" i="10"/>
  <c r="V11" i="5"/>
  <c r="H12" i="10"/>
  <c r="C5" i="10" l="1"/>
  <c r="C5" i="11"/>
  <c r="C5" i="12"/>
</calcChain>
</file>

<file path=xl/sharedStrings.xml><?xml version="1.0" encoding="utf-8"?>
<sst xmlns="http://schemas.openxmlformats.org/spreadsheetml/2006/main" count="724" uniqueCount="334">
  <si>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</si>
  <si>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</si>
  <si>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</si>
  <si>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</si>
  <si>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</si>
  <si>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</si>
  <si>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</si>
  <si>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</si>
  <si>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</si>
  <si>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</si>
  <si>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</si>
  <si>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</si>
  <si>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</si>
  <si>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</si>
  <si>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</si>
  <si>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</si>
  <si>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</si>
  <si>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</si>
  <si>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</si>
  <si>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Over Collateralization
in Consideration of vdp-Credit-
Quality-Differentiation-Model</t>
  </si>
  <si>
    <t>** In accordance with section 55 of the Pfandbrief Act (Pfandbriefgesetz), the previous year's data will not be published until Q3 2023.</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</si>
  <si>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</si>
  <si>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</si>
  <si>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statutory overcollateralization pursuant to § 4 (1) PfandBG</t>
  </si>
  <si>
    <t>² Contractual overcollateralization</t>
  </si>
  <si>
    <t>³ Residual, depending on the statutory and contractual overcollateralization; net present value includes the net present value of the nominal statutory overcollateralization pursuant to § 4 (2) PfandBG</t>
  </si>
  <si>
    <t>Note: The release of the over 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</si>
  <si>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</si>
  <si>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</si>
  <si>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</si>
  <si>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</si>
  <si>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</si>
  <si>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</si>
  <si>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</si>
  <si>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</si>
  <si>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</si>
  <si>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</si>
  <si>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</si>
  <si>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</si>
  <si>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</si>
  <si>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</si>
  <si>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</si>
  <si>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</si>
  <si>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</si>
  <si>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</si>
  <si>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</si>
  <si>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</si>
  <si>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</si>
  <si>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</si>
  <si>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</si>
  <si>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</si>
  <si>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</si>
  <si>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</si>
  <si>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</si>
  <si>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</si>
  <si>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</si>
  <si>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</si>
  <si>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</si>
  <si>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</si>
  <si>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</si>
  <si>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</si>
  <si>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</si>
  <si>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</si>
  <si>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</si>
  <si>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</si>
  <si>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</si>
  <si>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</si>
  <si>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</si>
  <si>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</si>
  <si>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</si>
  <si>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</si>
  <si>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</si>
  <si>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</si>
  <si>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</si>
  <si>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</si>
  <si>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</si>
  <si>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</si>
  <si>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</si>
  <si>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</si>
  <si>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</si>
  <si>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</si>
  <si>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</si>
  <si>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</si>
  <si>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</si>
  <si>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</si>
  <si>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</si>
  <si>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</si>
  <si>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</si>
  <si>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</si>
  <si>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</si>
  <si>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</si>
  <si>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</si>
  <si>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</si>
  <si>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</si>
  <si>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</si>
  <si>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</si>
  <si>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</si>
  <si>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</si>
  <si>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</si>
  <si>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</si>
  <si>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</si>
  <si>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</si>
  <si>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</si>
  <si>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</si>
  <si>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</si>
  <si>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</si>
  <si>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</si>
  <si>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</si>
  <si>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</si>
  <si>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</si>
  <si>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</si>
  <si>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</si>
  <si>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</si>
  <si>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</si>
  <si>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</si>
  <si>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</si>
  <si>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</si>
  <si>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</si>
  <si>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</si>
  <si>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</si>
  <si>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</si>
  <si>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</si>
  <si>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</si>
  <si>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</si>
  <si>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</si>
  <si>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</si>
  <si>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</si>
  <si>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</si>
  <si>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</si>
  <si>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</si>
  <si>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</si>
  <si>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</si>
  <si>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</si>
  <si>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</si>
  <si>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</si>
  <si>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</si>
  <si>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</si>
  <si>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</si>
  <si>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</si>
  <si>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</si>
  <si>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</si>
  <si>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</si>
  <si>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</si>
  <si>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</si>
  <si>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</si>
  <si>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</si>
  <si>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</si>
  <si>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</si>
  <si>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</si>
  <si>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</si>
  <si>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</si>
  <si>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</si>
  <si>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</si>
  <si>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</si>
  <si>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</si>
  <si>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</si>
  <si>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</si>
  <si>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</si>
  <si>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</si>
  <si>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</si>
  <si>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</si>
  <si>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</si>
  <si>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</si>
  <si>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</si>
  <si>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</si>
  <si>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</si>
  <si>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</si>
  <si>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</si>
  <si>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</si>
  <si>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</si>
  <si>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</si>
  <si>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</si>
  <si>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</si>
  <si>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</si>
  <si>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</si>
  <si>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</si>
  <si>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</si>
  <si>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</si>
  <si>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</si>
  <si>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</si>
  <si>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</si>
  <si>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</si>
  <si>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</si>
  <si>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</si>
  <si>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</si>
  <si>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</si>
  <si>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</si>
  <si>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</si>
  <si>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</si>
  <si>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</si>
  <si>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</si>
  <si>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</si>
  <si>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</si>
  <si>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</si>
  <si>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</si>
  <si>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</si>
  <si>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</si>
  <si>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</si>
  <si>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</si>
  <si>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</si>
  <si>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</si>
  <si>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</si>
  <si>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</si>
  <si>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</si>
  <si>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</si>
  <si>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</si>
  <si>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</si>
  <si>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</si>
  <si>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</si>
  <si>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</si>
  <si>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</si>
  <si>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</si>
  <si>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</si>
  <si>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</si>
  <si>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</si>
  <si>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</si>
  <si>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</si>
  <si>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</si>
  <si>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</si>
  <si>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</si>
  <si>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</si>
  <si>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</si>
  <si>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</si>
  <si>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</si>
  <si>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</si>
  <si>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</si>
  <si>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</si>
  <si>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</si>
  <si>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</si>
  <si>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</si>
  <si>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</si>
  <si>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</si>
  <si>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</si>
  <si>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</si>
  <si>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</si>
  <si>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</si>
  <si>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</si>
  <si>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</si>
  <si>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</si>
  <si>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</si>
  <si>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</si>
  <si>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</si>
  <si>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</si>
  <si>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</si>
  <si>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</si>
  <si>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</si>
  <si>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</si>
  <si>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</si>
  <si>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</si>
  <si>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</si>
  <si>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</si>
  <si>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</si>
  <si>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</si>
  <si>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</si>
  <si>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</si>
  <si>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</si>
  <si>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</si>
  <si>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</si>
  <si>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</si>
  <si>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</si>
  <si>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</si>
  <si>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</si>
  <si>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</si>
  <si>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</si>
  <si>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</si>
  <si>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</si>
  <si>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</si>
  <si>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</si>
  <si>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</si>
  <si>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</si>
  <si>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</si>
  <si>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</si>
  <si>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</si>
  <si>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</si>
  <si>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</si>
  <si>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</si>
  <si>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</si>
  <si>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</si>
  <si>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</si>
  <si>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</si>
  <si>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</si>
  <si>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</si>
  <si>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</si>
  <si>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</si>
  <si>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</si>
  <si>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</si>
  <si>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</si>
  <si>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</si>
  <si>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</si>
  <si>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</si>
  <si>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</si>
  <si>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</si>
  <si>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</si>
  <si>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</si>
  <si>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</si>
  <si>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</si>
  <si>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</si>
  <si>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</si>
  <si>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</si>
  <si>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</si>
  <si>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</si>
  <si>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</si>
  <si>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</si>
  <si>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</si>
  <si>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</si>
  <si>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</si>
  <si>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</si>
  <si>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</si>
  <si>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</si>
  <si>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</si>
  <si>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</si>
  <si>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</si>
  <si>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</si>
  <si>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</si>
  <si>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</si>
  <si>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</si>
  <si>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</si>
  <si>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</si>
  <si>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</si>
  <si>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</si>
  <si>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</si>
  <si>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</si>
  <si>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</si>
  <si>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year 2023</t>
  </si>
  <si>
    <t>year 2022</t>
  </si>
  <si>
    <t/>
  </si>
  <si>
    <t>2. Quarter 2023</t>
  </si>
  <si>
    <t>Q2 2023</t>
  </si>
  <si>
    <t>Q2 2022</t>
  </si>
  <si>
    <t>Q2 2023
Mat-Ex (12 months)*</t>
  </si>
  <si>
    <t>Q2 2022**
Mat-Ex (12 months)*</t>
  </si>
  <si>
    <t>2. Quarter</t>
  </si>
  <si>
    <t>Q2 2022*</t>
  </si>
  <si>
    <t>CH0386949314, CH0417086086, CH0438965532, CH0457206842, CH0460872341, CH0463112059, CH0471297991, CH0481013768, CH1100259808, CH1122290237, CH1131931375, CH1137407453, CH1139995810, CH1175016091, CH1195555409, CH1233900005, CH1271360427, DE000A11QCG1, DE000A1TM7B0,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DE000MHB4057, DE000MHB4107, DE000MHB4149, DE000MHB4156, DE000MHB4214, DE000MHB4289, DE000MHB4297, DE000MHB4305, DE000MHB4388, DE000MHB4396, DE000MHB4412, DE000MHB4420,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</si>
</sst>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7"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
      <patternFill patternType="solid">
        <fgColor rgb="FFBFBFBF"/>
        <bgColor rgb="FFDDDDDD"/>
      </patternFill>
    </fill>
  </fills>
  <borders count="159">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right style="thin">
        <color rgb="FF313739"/>
      </right>
      <top/>
      <bottom style="thin">
        <color indexed="64"/>
      </bottom>
      <diagonal/>
    </border>
    <border>
      <left style="thin">
        <color rgb="FF313739"/>
      </left>
      <right/>
      <top style="thin">
        <color rgb="FF313739"/>
      </top>
      <bottom style="thin">
        <color rgb="FF313739"/>
      </bottom>
      <diagonal/>
    </border>
    <border>
      <left style="thin">
        <color rgb="FF313739"/>
      </left>
      <right style="thin">
        <color indexed="64"/>
      </right>
      <top/>
      <bottom style="thin">
        <color indexed="64"/>
      </bottom>
      <diagonal/>
    </border>
    <border>
      <left style="thin">
        <color indexed="64"/>
      </left>
      <right style="thin">
        <color rgb="FF313739"/>
      </right>
      <top style="thin">
        <color rgb="FF313739"/>
      </top>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0" fillId="0" borderId="0"/>
  </cellStyleXfs>
  <cellXfs count="48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25" fillId="7" borderId="32" xfId="0" applyNumberFormat="1" applyFont="1" applyFill="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4" borderId="64" xfId="0" applyNumberFormat="1" applyFont="1" applyFill="1" applyBorder="1" applyAlignment="1">
      <alignment horizontal="right" vertical="center"/>
    </xf>
    <xf numFmtId="165" fontId="19" fillId="2" borderId="65"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4"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6"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19" fillId="0" borderId="45" xfId="0" applyNumberFormat="1" applyFont="1" applyBorder="1" applyAlignment="1">
      <alignment horizontal="left" vertical="center" wrapText="1"/>
    </xf>
    <xf numFmtId="164" fontId="19" fillId="0" borderId="67"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19" fillId="0" borderId="72" xfId="0" applyNumberFormat="1" applyFont="1" applyBorder="1" applyAlignment="1">
      <alignment horizontal="center" vertical="center"/>
    </xf>
    <xf numFmtId="164" fontId="19" fillId="0" borderId="69"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3" xfId="0" applyNumberFormat="1" applyFont="1" applyFill="1" applyBorder="1"/>
    <xf numFmtId="164" fontId="19" fillId="2" borderId="76" xfId="0" applyNumberFormat="1" applyFont="1" applyFill="1" applyBorder="1" applyAlignment="1">
      <alignment horizontal="center"/>
    </xf>
    <xf numFmtId="164" fontId="19" fillId="2" borderId="77" xfId="0" applyNumberFormat="1" applyFont="1" applyFill="1" applyBorder="1" applyAlignment="1">
      <alignment horizontal="center"/>
    </xf>
    <xf numFmtId="164" fontId="19" fillId="2" borderId="78" xfId="0" applyNumberFormat="1" applyFont="1" applyFill="1" applyBorder="1" applyAlignment="1">
      <alignment horizontal="center"/>
    </xf>
    <xf numFmtId="165" fontId="19" fillId="4" borderId="79" xfId="0" applyNumberFormat="1" applyFont="1" applyFill="1" applyBorder="1"/>
    <xf numFmtId="165" fontId="19" fillId="4" borderId="80" xfId="0" applyNumberFormat="1" applyFont="1" applyFill="1" applyBorder="1"/>
    <xf numFmtId="165" fontId="19" fillId="0" borderId="79" xfId="0" applyNumberFormat="1" applyFont="1" applyBorder="1"/>
    <xf numFmtId="165" fontId="19" fillId="0" borderId="80" xfId="0" applyNumberFormat="1" applyFont="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4" fontId="19" fillId="0" borderId="87" xfId="0" applyNumberFormat="1" applyFont="1" applyBorder="1" applyAlignment="1">
      <alignment horizontal="center"/>
    </xf>
    <xf numFmtId="165" fontId="19" fillId="4" borderId="88" xfId="0" applyNumberFormat="1" applyFont="1" applyFill="1" applyBorder="1"/>
    <xf numFmtId="165" fontId="19" fillId="0" borderId="88" xfId="0" applyNumberFormat="1" applyFont="1" applyBorder="1"/>
    <xf numFmtId="165" fontId="25" fillId="7" borderId="88" xfId="0" applyNumberFormat="1" applyFont="1" applyFill="1" applyBorder="1"/>
    <xf numFmtId="165" fontId="25" fillId="7" borderId="89" xfId="0" applyNumberFormat="1" applyFont="1" applyFill="1" applyBorder="1"/>
    <xf numFmtId="165" fontId="25" fillId="7" borderId="90" xfId="0" applyNumberFormat="1" applyFont="1" applyFill="1" applyBorder="1"/>
    <xf numFmtId="164" fontId="19" fillId="4" borderId="88" xfId="0" applyNumberFormat="1" applyFont="1" applyFill="1" applyBorder="1"/>
    <xf numFmtId="164" fontId="19" fillId="0" borderId="88" xfId="0" applyNumberFormat="1" applyFont="1" applyBorder="1"/>
    <xf numFmtId="164" fontId="18" fillId="0" borderId="91" xfId="0" applyNumberFormat="1" applyFont="1" applyBorder="1"/>
    <xf numFmtId="164" fontId="19" fillId="0" borderId="90" xfId="0" applyNumberFormat="1" applyFont="1" applyBorder="1"/>
    <xf numFmtId="164" fontId="19" fillId="0" borderId="92" xfId="0" applyNumberFormat="1" applyFont="1" applyBorder="1"/>
    <xf numFmtId="164" fontId="18" fillId="0" borderId="93" xfId="0" applyNumberFormat="1" applyFont="1" applyBorder="1"/>
    <xf numFmtId="165" fontId="19" fillId="4" borderId="28" xfId="0" applyNumberFormat="1" applyFont="1" applyFill="1" applyBorder="1"/>
    <xf numFmtId="164" fontId="19" fillId="2" borderId="88" xfId="0" applyNumberFormat="1" applyFont="1" applyFill="1" applyBorder="1"/>
    <xf numFmtId="164" fontId="19" fillId="2" borderId="92" xfId="0" applyNumberFormat="1" applyFont="1" applyFill="1" applyBorder="1"/>
    <xf numFmtId="164" fontId="18" fillId="2" borderId="93" xfId="0" applyNumberFormat="1" applyFont="1" applyFill="1" applyBorder="1"/>
    <xf numFmtId="164" fontId="19" fillId="2" borderId="94" xfId="0" applyNumberFormat="1" applyFont="1" applyFill="1" applyBorder="1" applyAlignment="1">
      <alignment horizontal="center"/>
    </xf>
    <xf numFmtId="165" fontId="19" fillId="2" borderId="79" xfId="0" applyNumberFormat="1" applyFont="1" applyFill="1" applyBorder="1"/>
    <xf numFmtId="165" fontId="19" fillId="2" borderId="80" xfId="0" applyNumberFormat="1" applyFont="1" applyFill="1" applyBorder="1"/>
    <xf numFmtId="165" fontId="19" fillId="0" borderId="28" xfId="0" applyNumberFormat="1" applyFont="1" applyBorder="1"/>
    <xf numFmtId="164" fontId="19" fillId="0" borderId="95" xfId="0" applyNumberFormat="1" applyFont="1" applyBorder="1" applyAlignment="1">
      <alignment horizontal="center"/>
    </xf>
    <xf numFmtId="164" fontId="19" fillId="0" borderId="92" xfId="0" applyNumberFormat="1" applyFont="1" applyBorder="1" applyAlignment="1">
      <alignment horizontal="center"/>
    </xf>
    <xf numFmtId="164" fontId="19" fillId="0" borderId="96" xfId="0" applyNumberFormat="1" applyFont="1" applyBorder="1" applyAlignment="1">
      <alignment horizontal="center"/>
    </xf>
    <xf numFmtId="164" fontId="19" fillId="0" borderId="77" xfId="0" applyNumberFormat="1" applyFont="1" applyBorder="1" applyAlignment="1">
      <alignment horizontal="center"/>
    </xf>
    <xf numFmtId="164" fontId="19" fillId="0" borderId="94" xfId="0" applyNumberFormat="1" applyFont="1" applyBorder="1" applyAlignment="1">
      <alignment horizontal="center"/>
    </xf>
    <xf numFmtId="164" fontId="19" fillId="0" borderId="78" xfId="0" applyNumberFormat="1" applyFont="1" applyBorder="1" applyAlignment="1">
      <alignment horizontal="center"/>
    </xf>
    <xf numFmtId="165" fontId="19" fillId="4" borderId="97" xfId="0" applyNumberFormat="1" applyFont="1" applyFill="1" applyBorder="1"/>
    <xf numFmtId="165" fontId="19" fillId="0" borderId="97" xfId="0" applyNumberFormat="1" applyFont="1" applyBorder="1"/>
    <xf numFmtId="164" fontId="19" fillId="0" borderId="31" xfId="0" applyNumberFormat="1" applyFont="1" applyBorder="1" applyAlignment="1">
      <alignment horizontal="center"/>
    </xf>
    <xf numFmtId="164" fontId="19" fillId="2" borderId="98" xfId="0" applyNumberFormat="1" applyFont="1" applyFill="1" applyBorder="1" applyAlignment="1">
      <alignment horizontal="center"/>
    </xf>
    <xf numFmtId="164" fontId="19" fillId="2" borderId="99" xfId="0" applyNumberFormat="1" applyFont="1" applyFill="1" applyBorder="1" applyAlignment="1">
      <alignment horizontal="center"/>
    </xf>
    <xf numFmtId="164" fontId="19" fillId="2" borderId="100" xfId="0" applyNumberFormat="1" applyFont="1" applyFill="1" applyBorder="1" applyAlignment="1">
      <alignment horizontal="center"/>
    </xf>
    <xf numFmtId="164" fontId="19" fillId="0" borderId="101" xfId="0" applyNumberFormat="1" applyFont="1" applyBorder="1" applyAlignment="1">
      <alignment horizontal="center"/>
    </xf>
    <xf numFmtId="164" fontId="19" fillId="0" borderId="102" xfId="0" applyNumberFormat="1" applyFont="1" applyBorder="1" applyAlignment="1">
      <alignment horizontal="center"/>
    </xf>
    <xf numFmtId="164" fontId="19" fillId="2" borderId="75" xfId="0" applyNumberFormat="1" applyFont="1" applyFill="1" applyBorder="1" applyAlignment="1">
      <alignment horizontal="center"/>
    </xf>
    <xf numFmtId="0" fontId="19" fillId="6" borderId="105" xfId="0" applyFont="1" applyFill="1" applyBorder="1"/>
    <xf numFmtId="164" fontId="21" fillId="3" borderId="106" xfId="0" applyNumberFormat="1" applyFont="1" applyFill="1" applyBorder="1" applyAlignment="1">
      <alignment vertical="center"/>
    </xf>
    <xf numFmtId="164" fontId="19" fillId="3" borderId="106" xfId="0" applyNumberFormat="1" applyFont="1" applyFill="1" applyBorder="1" applyAlignment="1">
      <alignment vertical="center"/>
    </xf>
    <xf numFmtId="164" fontId="19" fillId="6" borderId="0" xfId="0" applyNumberFormat="1" applyFont="1" applyFill="1"/>
    <xf numFmtId="164" fontId="19" fillId="3" borderId="107" xfId="0" applyNumberFormat="1" applyFont="1" applyFill="1" applyBorder="1" applyAlignment="1">
      <alignment vertical="top" wrapText="1"/>
    </xf>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09" xfId="0" applyNumberFormat="1" applyFont="1" applyFill="1" applyBorder="1" applyAlignment="1">
      <alignment vertical="top" wrapText="1"/>
    </xf>
    <xf numFmtId="164" fontId="18" fillId="3" borderId="110" xfId="0" applyNumberFormat="1" applyFont="1" applyFill="1" applyBorder="1" applyAlignment="1">
      <alignment vertical="top" wrapText="1"/>
    </xf>
    <xf numFmtId="164" fontId="19" fillId="6" borderId="111"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3" xfId="0" applyNumberFormat="1" applyFont="1" applyFill="1" applyBorder="1" applyAlignment="1">
      <alignment vertical="center"/>
    </xf>
    <xf numFmtId="164" fontId="24" fillId="5" borderId="104" xfId="0" applyNumberFormat="1" applyFont="1" applyFill="1" applyBorder="1" applyAlignment="1">
      <alignment vertical="center"/>
    </xf>
    <xf numFmtId="164" fontId="24" fillId="5" borderId="87" xfId="0" applyNumberFormat="1" applyFont="1" applyFill="1" applyBorder="1" applyAlignment="1">
      <alignment vertical="center"/>
    </xf>
    <xf numFmtId="164" fontId="18" fillId="3" borderId="106" xfId="0" applyNumberFormat="1" applyFont="1" applyFill="1" applyBorder="1"/>
    <xf numFmtId="164" fontId="19" fillId="6" borderId="112" xfId="0" applyNumberFormat="1" applyFont="1" applyFill="1" applyBorder="1"/>
    <xf numFmtId="164" fontId="18" fillId="3" borderId="113" xfId="0" applyNumberFormat="1" applyFont="1" applyFill="1" applyBorder="1" applyAlignment="1">
      <alignment vertical="top" wrapText="1"/>
    </xf>
    <xf numFmtId="164" fontId="18" fillId="6" borderId="11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3" borderId="118" xfId="0" applyNumberFormat="1" applyFont="1" applyFill="1" applyBorder="1"/>
    <xf numFmtId="164" fontId="19" fillId="14" borderId="112" xfId="0" applyNumberFormat="1" applyFont="1" applyFill="1" applyBorder="1"/>
    <xf numFmtId="164" fontId="19" fillId="3" borderId="119"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8" fillId="14" borderId="120" xfId="0" applyNumberFormat="1" applyFont="1" applyFill="1" applyBorder="1" applyAlignment="1">
      <alignment vertical="top" wrapText="1"/>
    </xf>
    <xf numFmtId="164" fontId="19" fillId="3" borderId="121"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9" fillId="5" borderId="104" xfId="0" applyNumberFormat="1" applyFont="1" applyFill="1" applyBorder="1"/>
    <xf numFmtId="164" fontId="19" fillId="5" borderId="122" xfId="0" applyNumberFormat="1" applyFont="1" applyFill="1" applyBorder="1"/>
    <xf numFmtId="164" fontId="18" fillId="14" borderId="106" xfId="0" applyNumberFormat="1" applyFont="1" applyFill="1" applyBorder="1"/>
    <xf numFmtId="164" fontId="19" fillId="14" borderId="107" xfId="0" applyNumberFormat="1" applyFont="1" applyFill="1" applyBorder="1"/>
    <xf numFmtId="164" fontId="18" fillId="14" borderId="111" xfId="0" applyNumberFormat="1" applyFont="1" applyFill="1" applyBorder="1"/>
    <xf numFmtId="164" fontId="18" fillId="14" borderId="126" xfId="0" applyNumberFormat="1" applyFont="1" applyFill="1" applyBorder="1"/>
    <xf numFmtId="164" fontId="21" fillId="5" borderId="127" xfId="0" applyNumberFormat="1" applyFont="1" applyFill="1" applyBorder="1" applyAlignment="1">
      <alignment vertical="center"/>
    </xf>
    <xf numFmtId="164" fontId="21" fillId="5" borderId="128" xfId="0" applyNumberFormat="1" applyFont="1" applyFill="1" applyBorder="1" applyAlignment="1">
      <alignment horizontal="center" vertical="center"/>
    </xf>
    <xf numFmtId="164" fontId="21" fillId="5" borderId="129" xfId="0" applyNumberFormat="1" applyFont="1" applyFill="1" applyBorder="1" applyAlignment="1">
      <alignment vertical="center"/>
    </xf>
    <xf numFmtId="164" fontId="18" fillId="3" borderId="132" xfId="0" applyNumberFormat="1" applyFont="1" applyFill="1" applyBorder="1"/>
    <xf numFmtId="164" fontId="18" fillId="13" borderId="135" xfId="0" applyNumberFormat="1" applyFont="1" applyFill="1" applyBorder="1" applyAlignment="1">
      <alignment horizontal="left" vertical="center" wrapText="1"/>
    </xf>
    <xf numFmtId="164" fontId="19" fillId="13" borderId="136" xfId="0" applyNumberFormat="1" applyFont="1" applyFill="1" applyBorder="1" applyAlignment="1">
      <alignment horizontal="left"/>
    </xf>
    <xf numFmtId="164" fontId="18" fillId="13" borderId="137" xfId="0" applyNumberFormat="1" applyFont="1" applyFill="1" applyBorder="1" applyAlignment="1">
      <alignment horizontal="left" vertical="center" wrapText="1"/>
    </xf>
    <xf numFmtId="164" fontId="19" fillId="2" borderId="74" xfId="0" applyNumberFormat="1" applyFont="1" applyFill="1" applyBorder="1" applyAlignment="1">
      <alignment horizontal="center"/>
    </xf>
    <xf numFmtId="164" fontId="19" fillId="0" borderId="139"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3"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34" fillId="0" borderId="0" xfId="0" applyNumberFormat="1" applyFont="1" applyAlignment="1">
      <alignment horizontal="left" vertical="center"/>
    </xf>
    <xf numFmtId="164" fontId="40" fillId="0" borderId="50" xfId="0" applyNumberFormat="1" applyFont="1" applyBorder="1"/>
    <xf numFmtId="165" fontId="19" fillId="4" borderId="50"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3" xfId="0" applyFont="1" applyFill="1" applyBorder="1"/>
    <xf numFmtId="0" fontId="19" fillId="15" borderId="104" xfId="0" applyFont="1" applyFill="1" applyBorder="1"/>
    <xf numFmtId="164" fontId="18" fillId="15" borderId="106" xfId="0" applyNumberFormat="1" applyFont="1" applyFill="1" applyBorder="1" applyAlignment="1">
      <alignment vertical="top"/>
    </xf>
    <xf numFmtId="164" fontId="18" fillId="3" borderId="10" xfId="0" applyNumberFormat="1" applyFont="1" applyFill="1" applyBorder="1" applyAlignment="1">
      <alignment vertical="center"/>
    </xf>
    <xf numFmtId="164" fontId="21" fillId="15" borderId="103" xfId="0" applyNumberFormat="1" applyFont="1" applyFill="1" applyBorder="1" applyAlignment="1">
      <alignment vertical="center"/>
    </xf>
    <xf numFmtId="164" fontId="21" fillId="15" borderId="104" xfId="0" applyNumberFormat="1" applyFont="1" applyFill="1" applyBorder="1" applyAlignment="1">
      <alignment vertical="center"/>
    </xf>
    <xf numFmtId="164" fontId="24" fillId="15" borderId="104" xfId="0" applyNumberFormat="1" applyFont="1" applyFill="1" applyBorder="1" applyAlignment="1">
      <alignment vertical="center"/>
    </xf>
    <xf numFmtId="164" fontId="24" fillId="15" borderId="87" xfId="0" applyNumberFormat="1" applyFont="1" applyFill="1" applyBorder="1" applyAlignment="1">
      <alignment vertical="center"/>
    </xf>
    <xf numFmtId="164" fontId="44" fillId="15" borderId="103" xfId="0" applyNumberFormat="1" applyFont="1" applyFill="1" applyBorder="1" applyAlignment="1">
      <alignment vertical="center"/>
    </xf>
    <xf numFmtId="164" fontId="45" fillId="15" borderId="104" xfId="0" applyNumberFormat="1" applyFont="1" applyFill="1" applyBorder="1" applyAlignment="1">
      <alignment vertical="center"/>
    </xf>
    <xf numFmtId="164" fontId="45" fillId="15" borderId="116"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3" xfId="0" applyNumberFormat="1" applyFont="1" applyFill="1" applyBorder="1" applyAlignment="1">
      <alignment vertical="center"/>
    </xf>
    <xf numFmtId="164" fontId="16" fillId="15" borderId="54" xfId="0" applyNumberFormat="1" applyFont="1" applyFill="1" applyBorder="1" applyAlignment="1">
      <alignment vertical="center"/>
    </xf>
    <xf numFmtId="164" fontId="19" fillId="0" borderId="55" xfId="0" applyNumberFormat="1" applyFont="1" applyBorder="1"/>
    <xf numFmtId="164" fontId="19" fillId="0" borderId="71" xfId="0" applyNumberFormat="1" applyFont="1" applyBorder="1"/>
    <xf numFmtId="164" fontId="19" fillId="0" borderId="59" xfId="0" applyNumberFormat="1" applyFont="1" applyBorder="1"/>
    <xf numFmtId="164" fontId="3" fillId="15" borderId="53" xfId="0" applyNumberFormat="1" applyFont="1" applyFill="1" applyBorder="1" applyAlignment="1">
      <alignment vertical="center"/>
    </xf>
    <xf numFmtId="164" fontId="19" fillId="17" borderId="18" xfId="0" applyNumberFormat="1" applyFont="1" applyFill="1" applyBorder="1" applyAlignment="1">
      <alignment horizontal="left"/>
    </xf>
    <xf numFmtId="164" fontId="18" fillId="17" borderId="135" xfId="0" applyNumberFormat="1" applyFont="1" applyFill="1" applyBorder="1" applyAlignment="1">
      <alignment horizontal="left" vertical="center" wrapText="1"/>
    </xf>
    <xf numFmtId="0" fontId="0" fillId="0" borderId="0" xfId="0"/>
    <xf numFmtId="164" fontId="0" fillId="0" borderId="0" xfId="0" applyNumberFormat="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0" fontId="19" fillId="6" borderId="155" xfId="0" applyFont="1" applyFill="1" applyBorder="1"/>
    <xf numFmtId="164" fontId="0" fillId="0" borderId="0" xfId="0" applyNumberFormat="1" applyBorder="1"/>
    <xf numFmtId="0" fontId="0" fillId="0" borderId="0" xfId="0"/>
    <xf numFmtId="164" fontId="19" fillId="0" borderId="0" xfId="0" applyNumberFormat="1" applyFont="1" applyAlignment="1">
      <alignment horizontal="left" vertical="center"/>
    </xf>
    <xf numFmtId="0" fontId="9" fillId="0" borderId="0" xfId="0" applyFont="1"/>
    <xf numFmtId="164" fontId="34" fillId="0" borderId="0" xfId="0" applyNumberFormat="1" applyFont="1" applyAlignment="1">
      <alignment horizontal="left" vertical="center" wrapText="1"/>
    </xf>
    <xf numFmtId="0" fontId="40"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0" fontId="0" fillId="0" borderId="3" xfId="0" applyFont="1" applyBorder="1"/>
    <xf numFmtId="164" fontId="0" fillId="0" borderId="0" xfId="0" applyNumberFormat="1"/>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4" fontId="40" fillId="0" borderId="51" xfId="0" applyNumberFormat="1" applyFont="1" applyBorder="1"/>
    <xf numFmtId="0" fontId="0" fillId="0" borderId="51" xfId="0" applyBorder="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41" fillId="0" borderId="0" xfId="0" applyFont="1"/>
    <xf numFmtId="164" fontId="42" fillId="0" borderId="0" xfId="0" applyNumberFormat="1" applyFont="1"/>
    <xf numFmtId="164" fontId="18" fillId="13" borderId="2" xfId="0" applyNumberFormat="1" applyFont="1" applyFill="1" applyBorder="1" applyAlignment="1">
      <alignment horizontal="center" vertical="center"/>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56" xfId="0" applyNumberFormat="1" applyFont="1" applyFill="1" applyBorder="1" applyAlignment="1">
      <alignment vertical="top" wrapText="1"/>
    </xf>
    <xf numFmtId="0" fontId="0" fillId="0" borderId="157" xfId="0" applyBorder="1"/>
    <xf numFmtId="0" fontId="0" fillId="0" borderId="158"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5" borderId="117" xfId="0" applyNumberFormat="1" applyFont="1" applyFill="1" applyBorder="1" applyAlignment="1">
      <alignment horizontal="left" vertical="center" wrapText="1"/>
    </xf>
    <xf numFmtId="0" fontId="46" fillId="16" borderId="104" xfId="0" applyFont="1" applyFill="1" applyBorder="1"/>
    <xf numFmtId="0" fontId="46" fillId="16" borderId="116"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3" xfId="0" applyNumberFormat="1" applyFont="1" applyFill="1" applyBorder="1" applyAlignment="1">
      <alignment horizontal="center" wrapText="1"/>
    </xf>
    <xf numFmtId="0" fontId="0" fillId="0" borderId="33" xfId="0" applyBorder="1"/>
    <xf numFmtId="0" fontId="0" fillId="0" borderId="140" xfId="0" applyBorder="1"/>
    <xf numFmtId="164" fontId="39" fillId="14" borderId="124" xfId="0" applyNumberFormat="1" applyFont="1" applyFill="1" applyBorder="1" applyAlignment="1">
      <alignment horizontal="center" wrapText="1"/>
    </xf>
    <xf numFmtId="0" fontId="0" fillId="0" borderId="125" xfId="0" applyBorder="1"/>
    <xf numFmtId="0" fontId="0" fillId="0" borderId="141" xfId="0" applyBorder="1"/>
    <xf numFmtId="164" fontId="13" fillId="0" borderId="0" xfId="0" applyNumberFormat="1" applyFont="1" applyAlignment="1">
      <alignment horizontal="left"/>
    </xf>
    <xf numFmtId="164" fontId="18" fillId="6" borderId="123" xfId="0" applyNumberFormat="1" applyFont="1" applyFill="1" applyBorder="1" applyAlignment="1">
      <alignment horizontal="left" vertical="center" wrapText="1"/>
    </xf>
    <xf numFmtId="164" fontId="18" fillId="6" borderId="124" xfId="0" applyNumberFormat="1" applyFont="1" applyFill="1" applyBorder="1" applyAlignment="1">
      <alignment horizontal="left" vertical="center" wrapText="1"/>
    </xf>
    <xf numFmtId="164" fontId="21" fillId="15" borderId="142" xfId="0" applyNumberFormat="1" applyFont="1" applyFill="1" applyBorder="1" applyAlignment="1">
      <alignment vertical="center"/>
    </xf>
    <xf numFmtId="164" fontId="21" fillId="15" borderId="130" xfId="0" applyNumberFormat="1" applyFont="1" applyFill="1" applyBorder="1" applyAlignment="1">
      <alignment vertical="center"/>
    </xf>
    <xf numFmtId="164" fontId="21" fillId="15" borderId="131" xfId="0" applyNumberFormat="1" applyFont="1" applyFill="1" applyBorder="1" applyAlignment="1">
      <alignment vertical="center"/>
    </xf>
    <xf numFmtId="164" fontId="19" fillId="6" borderId="34" xfId="0" applyNumberFormat="1" applyFont="1" applyFill="1" applyBorder="1"/>
    <xf numFmtId="164" fontId="19" fillId="6" borderId="133" xfId="0" applyNumberFormat="1" applyFont="1" applyFill="1" applyBorder="1"/>
    <xf numFmtId="164" fontId="18" fillId="13" borderId="152" xfId="0" applyNumberFormat="1" applyFont="1" applyFill="1" applyBorder="1" applyAlignment="1">
      <alignment horizontal="left" vertical="top" wrapText="1"/>
    </xf>
    <xf numFmtId="164" fontId="18" fillId="13" borderId="35" xfId="0" applyNumberFormat="1" applyFont="1" applyFill="1" applyBorder="1" applyAlignment="1">
      <alignment horizontal="left" vertical="top" wrapText="1"/>
    </xf>
    <xf numFmtId="164" fontId="18" fillId="13" borderId="154" xfId="0" applyNumberFormat="1" applyFont="1" applyFill="1" applyBorder="1" applyAlignment="1">
      <alignment horizontal="left" vertical="top" wrapText="1"/>
    </xf>
    <xf numFmtId="164" fontId="18" fillId="13" borderId="138" xfId="0" applyNumberFormat="1" applyFont="1" applyFill="1" applyBorder="1" applyAlignment="1">
      <alignment horizontal="left" vertical="top" wrapText="1"/>
    </xf>
    <xf numFmtId="164" fontId="18" fillId="13" borderId="136" xfId="0" applyNumberFormat="1" applyFont="1" applyFill="1" applyBorder="1" applyAlignment="1">
      <alignment horizontal="left" vertical="top" wrapText="1"/>
    </xf>
    <xf numFmtId="164" fontId="18" fillId="13" borderId="134" xfId="0" applyNumberFormat="1" applyFont="1" applyFill="1" applyBorder="1" applyAlignment="1">
      <alignment horizontal="left" vertical="top" wrapText="1"/>
    </xf>
    <xf numFmtId="164" fontId="18" fillId="13" borderId="153" xfId="0" applyNumberFormat="1" applyFont="1" applyFill="1" applyBorder="1" applyAlignment="1">
      <alignment horizontal="left" vertical="top" wrapText="1"/>
    </xf>
    <xf numFmtId="164" fontId="18" fillId="13" borderId="17" xfId="0" applyNumberFormat="1" applyFont="1" applyFill="1" applyBorder="1" applyAlignment="1">
      <alignment horizontal="left" vertical="top" wrapText="1"/>
    </xf>
    <xf numFmtId="164" fontId="18" fillId="13" borderId="151" xfId="0" applyNumberFormat="1" applyFont="1" applyFill="1" applyBorder="1" applyAlignment="1">
      <alignment horizontal="left" vertical="top" wrapText="1"/>
    </xf>
    <xf numFmtId="164" fontId="21" fillId="5" borderId="142" xfId="0" applyNumberFormat="1" applyFont="1" applyFill="1" applyBorder="1" applyAlignment="1">
      <alignment vertical="center"/>
    </xf>
    <xf numFmtId="0" fontId="0" fillId="0" borderId="130" xfId="0" applyBorder="1"/>
    <xf numFmtId="0" fontId="0" fillId="0" borderId="131" xfId="0" applyBorder="1"/>
    <xf numFmtId="0" fontId="0" fillId="0" borderId="34" xfId="0" applyBorder="1"/>
    <xf numFmtId="0" fontId="0" fillId="0" borderId="133"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18" xfId="0" applyNumberFormat="1" applyFont="1" applyFill="1" applyBorder="1" applyAlignment="1">
      <alignment horizontal="left" vertical="top" wrapText="1"/>
    </xf>
    <xf numFmtId="0" fontId="0" fillId="0" borderId="145" xfId="0" applyBorder="1"/>
    <xf numFmtId="164" fontId="18" fillId="13" borderId="70" xfId="0" applyNumberFormat="1" applyFont="1" applyFill="1" applyBorder="1" applyAlignment="1">
      <alignment horizontal="left" vertical="top" wrapText="1"/>
    </xf>
    <xf numFmtId="0" fontId="0" fillId="0" borderId="143" xfId="0" applyBorder="1"/>
    <xf numFmtId="164" fontId="18" fillId="13" borderId="66" xfId="0" applyNumberFormat="1" applyFont="1" applyFill="1" applyBorder="1" applyAlignment="1">
      <alignment horizontal="left" vertical="top" wrapText="1"/>
    </xf>
    <xf numFmtId="164" fontId="18" fillId="13" borderId="37" xfId="0" applyNumberFormat="1" applyFont="1" applyFill="1" applyBorder="1" applyAlignment="1">
      <alignment horizontal="left" vertical="top" wrapText="1"/>
    </xf>
    <xf numFmtId="0" fontId="0" fillId="0" borderId="44" xfId="0" applyBorder="1"/>
    <xf numFmtId="0" fontId="0" fillId="0" borderId="48" xfId="0" applyBorder="1"/>
    <xf numFmtId="0" fontId="0" fillId="0" borderId="146" xfId="0" applyBorder="1"/>
    <xf numFmtId="0" fontId="0" fillId="0" borderId="134" xfId="0" applyBorder="1"/>
    <xf numFmtId="0" fontId="0" fillId="0" borderId="144" xfId="0" applyBorder="1"/>
    <xf numFmtId="164" fontId="18" fillId="13" borderId="147" xfId="0" applyNumberFormat="1" applyFont="1" applyFill="1" applyBorder="1" applyAlignment="1">
      <alignment horizontal="left" vertical="top" wrapText="1"/>
    </xf>
    <xf numFmtId="0" fontId="0" fillId="0" borderId="138" xfId="0" applyBorder="1"/>
    <xf numFmtId="164" fontId="21" fillId="15" borderId="150" xfId="0" applyNumberFormat="1" applyFont="1" applyFill="1" applyBorder="1" applyAlignment="1">
      <alignment horizontal="left" vertical="center"/>
    </xf>
    <xf numFmtId="164" fontId="21" fillId="15" borderId="44" xfId="0" applyNumberFormat="1" applyFont="1" applyFill="1" applyBorder="1" applyAlignment="1">
      <alignment horizontal="left" vertical="center"/>
    </xf>
    <xf numFmtId="164" fontId="18" fillId="17" borderId="18" xfId="0" applyNumberFormat="1" applyFont="1" applyFill="1" applyBorder="1" applyAlignment="1">
      <alignment horizontal="left" vertical="top" wrapText="1"/>
    </xf>
    <xf numFmtId="164" fontId="18" fillId="17" borderId="36" xfId="0" applyNumberFormat="1" applyFont="1" applyFill="1" applyBorder="1" applyAlignment="1">
      <alignment horizontal="left" vertical="top" wrapText="1"/>
    </xf>
    <xf numFmtId="164" fontId="18" fillId="17" borderId="70" xfId="0" applyNumberFormat="1" applyFont="1" applyFill="1" applyBorder="1" applyAlignment="1">
      <alignment horizontal="left" vertical="top" wrapText="1"/>
    </xf>
    <xf numFmtId="164" fontId="18" fillId="17" borderId="35" xfId="0" applyNumberFormat="1" applyFont="1" applyFill="1" applyBorder="1" applyAlignment="1">
      <alignment horizontal="left" vertical="top" wrapText="1"/>
    </xf>
    <xf numFmtId="164" fontId="18" fillId="17" borderId="66" xfId="0" applyNumberFormat="1" applyFont="1" applyFill="1" applyBorder="1" applyAlignment="1">
      <alignment horizontal="left" vertical="top" wrapText="1"/>
    </xf>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8" xfId="0" applyNumberFormat="1" applyFont="1" applyBorder="1" applyAlignment="1">
      <alignment horizontal="left" vertical="top" wrapText="1"/>
    </xf>
    <xf numFmtId="0" fontId="0" fillId="0" borderId="14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26" customWidth="1"/>
    <col min="3" max="3" width="7.7109375" style="326" customWidth="1"/>
    <col min="4" max="7" width="13.7109375" style="326" customWidth="1"/>
    <col min="8" max="9" width="16.28515625" style="326" customWidth="1"/>
    <col min="10" max="1025" width="6.28515625" style="326"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30"/>
      <c r="E9" s="330"/>
      <c r="F9" s="330"/>
      <c r="G9" s="330"/>
      <c r="H9" s="330"/>
      <c r="I9" s="330"/>
    </row>
    <row r="10" spans="1:10" ht="15" customHeight="1" x14ac:dyDescent="0.2">
      <c r="A10" s="9"/>
      <c r="B10" s="185"/>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6" t="str">
        <f>"Pfandbriefe outstanding and their cover"</f>
        <v>Pfandbriefe outstanding and their cover</v>
      </c>
    </row>
    <row r="17" spans="1:9" ht="15" customHeight="1" x14ac:dyDescent="0.2">
      <c r="A17" s="9"/>
      <c r="B17" s="346" t="s">
        <v>326</v>
      </c>
    </row>
    <row r="18" spans="1:9" ht="21" customHeight="1" x14ac:dyDescent="0.2">
      <c r="A18" s="9"/>
    </row>
    <row r="19" spans="1:9" s="8" customFormat="1" ht="13.9" customHeight="1" x14ac:dyDescent="0.2">
      <c r="A19" s="15">
        <v>0</v>
      </c>
      <c r="B19" s="305" t="s">
        <v>4</v>
      </c>
      <c r="C19" s="305"/>
      <c r="D19" s="387" t="s">
        <v>5</v>
      </c>
      <c r="E19" s="388"/>
      <c r="F19" s="387" t="s">
        <v>6</v>
      </c>
      <c r="G19" s="388"/>
      <c r="H19" s="389" t="s">
        <v>7</v>
      </c>
      <c r="I19" s="384"/>
    </row>
    <row r="20" spans="1:9" s="8" customFormat="1" ht="15" customHeight="1" x14ac:dyDescent="0.2">
      <c r="A20" s="15">
        <v>0</v>
      </c>
      <c r="B20" s="306"/>
      <c r="C20" s="307"/>
      <c r="D20" s="16" t="s">
        <v>327</v>
      </c>
      <c r="E20" s="17" t="s">
        <v>328</v>
      </c>
      <c r="F20" s="18" t="s">
        <v>327</v>
      </c>
      <c r="G20" s="17" t="s">
        <v>328</v>
      </c>
      <c r="H20" s="18" t="s">
        <v>327</v>
      </c>
      <c r="I20" s="17" t="s">
        <v>328</v>
      </c>
    </row>
    <row r="21" spans="1:9" ht="15" customHeight="1" x14ac:dyDescent="0.2">
      <c r="A21" s="15">
        <v>0</v>
      </c>
      <c r="B21" s="347" t="s">
        <v>8</v>
      </c>
      <c r="C21" s="308" t="s">
        <v>9</v>
      </c>
      <c r="D21" s="309">
        <v>33460.6</v>
      </c>
      <c r="E21" s="310">
        <v>31894.544999999998</v>
      </c>
      <c r="F21" s="309">
        <v>30313.7</v>
      </c>
      <c r="G21" s="310">
        <v>30195.052</v>
      </c>
      <c r="H21" s="309">
        <v>22262.9</v>
      </c>
      <c r="I21" s="310">
        <v>25771.61</v>
      </c>
    </row>
    <row r="22" spans="1:9" ht="15" customHeight="1" x14ac:dyDescent="0.2">
      <c r="A22" s="15">
        <v>0</v>
      </c>
      <c r="B22" s="308" t="s">
        <v>10</v>
      </c>
      <c r="C22" s="308" t="s">
        <v>9</v>
      </c>
      <c r="D22" s="309">
        <v>0</v>
      </c>
      <c r="E22" s="310">
        <v>0</v>
      </c>
      <c r="F22" s="309">
        <v>0</v>
      </c>
      <c r="G22" s="310">
        <v>0</v>
      </c>
      <c r="H22" s="309">
        <v>0</v>
      </c>
      <c r="I22" s="310">
        <v>0</v>
      </c>
    </row>
    <row r="23" spans="1:9" ht="15" customHeight="1" x14ac:dyDescent="0.2">
      <c r="A23" s="15">
        <v>0</v>
      </c>
      <c r="B23" s="311" t="s">
        <v>11</v>
      </c>
      <c r="C23" s="311" t="str">
        <f>C21</f>
        <v>(€ mn.)</v>
      </c>
      <c r="D23" s="312">
        <v>36474.400000000001</v>
      </c>
      <c r="E23" s="313">
        <v>33453.966999999997</v>
      </c>
      <c r="F23" s="312">
        <v>34511.699999999997</v>
      </c>
      <c r="G23" s="313">
        <v>33441.281000000003</v>
      </c>
      <c r="H23" s="312">
        <v>26028.7</v>
      </c>
      <c r="I23" s="313">
        <v>28716.462</v>
      </c>
    </row>
    <row r="24" spans="1:9" ht="15" customHeight="1" x14ac:dyDescent="0.2">
      <c r="A24" s="15">
        <v>0</v>
      </c>
      <c r="B24" s="314" t="s">
        <v>10</v>
      </c>
      <c r="C24" s="314" t="str">
        <f>C21</f>
        <v>(€ mn.)</v>
      </c>
      <c r="D24" s="315">
        <v>0</v>
      </c>
      <c r="E24" s="316">
        <v>0</v>
      </c>
      <c r="F24" s="315">
        <v>0</v>
      </c>
      <c r="G24" s="316">
        <v>0</v>
      </c>
      <c r="H24" s="315">
        <v>0</v>
      </c>
      <c r="I24" s="316">
        <v>0</v>
      </c>
    </row>
    <row r="25" spans="1:9" ht="15" customHeight="1" x14ac:dyDescent="0.2">
      <c r="A25" s="15">
        <v>0</v>
      </c>
      <c r="B25" s="308" t="s">
        <v>12</v>
      </c>
      <c r="C25" s="308" t="str">
        <f>C21</f>
        <v>(€ mn.)</v>
      </c>
      <c r="D25" s="309">
        <v>3013.8000000000029</v>
      </c>
      <c r="E25" s="310">
        <v>1559.4219999999987</v>
      </c>
      <c r="F25" s="309">
        <v>4197.9999999999964</v>
      </c>
      <c r="G25" s="310">
        <v>3246.229000000003</v>
      </c>
      <c r="H25" s="309">
        <v>3765.7999999999993</v>
      </c>
      <c r="I25" s="310">
        <v>2944.851999999999</v>
      </c>
    </row>
    <row r="26" spans="1:9" ht="15" customHeight="1" x14ac:dyDescent="0.2">
      <c r="A26" s="15">
        <v>0</v>
      </c>
      <c r="B26" s="390" t="s">
        <v>13</v>
      </c>
      <c r="C26" s="391"/>
      <c r="D26" s="315">
        <v>9.0070112311195949</v>
      </c>
      <c r="E26" s="316">
        <v>4.8893063061410622</v>
      </c>
      <c r="F26" s="315">
        <v>13.848523934722571</v>
      </c>
      <c r="G26" s="316">
        <v>10.750864081969468</v>
      </c>
      <c r="H26" s="315">
        <v>16.915136842010696</v>
      </c>
      <c r="I26" s="316">
        <v>11.426728869480792</v>
      </c>
    </row>
    <row r="27" spans="1:9" ht="15" customHeight="1" x14ac:dyDescent="0.2">
      <c r="A27" s="15"/>
      <c r="B27" s="321" t="s">
        <v>14</v>
      </c>
      <c r="C27" s="308" t="str">
        <f>C23</f>
        <v>(€ mn.)</v>
      </c>
      <c r="D27" s="309">
        <v>1218.3</v>
      </c>
      <c r="E27" s="310">
        <v>0</v>
      </c>
      <c r="F27" s="309">
        <v>606.29999999999995</v>
      </c>
      <c r="G27" s="310">
        <v>0</v>
      </c>
      <c r="H27" s="322"/>
      <c r="I27" s="323"/>
    </row>
    <row r="28" spans="1:9" ht="15" customHeight="1" x14ac:dyDescent="0.2">
      <c r="A28" s="15"/>
      <c r="B28" s="321" t="s">
        <v>15</v>
      </c>
      <c r="C28" s="308" t="str">
        <f>C24</f>
        <v>(€ mn.)</v>
      </c>
      <c r="D28" s="309">
        <v>0</v>
      </c>
      <c r="E28" s="310">
        <v>0</v>
      </c>
      <c r="F28" s="309">
        <v>0</v>
      </c>
      <c r="G28" s="310">
        <v>0</v>
      </c>
      <c r="H28" s="324"/>
      <c r="I28" s="324"/>
    </row>
    <row r="29" spans="1:9" ht="15" customHeight="1" x14ac:dyDescent="0.2">
      <c r="A29" s="15"/>
      <c r="B29" s="321" t="s">
        <v>16</v>
      </c>
      <c r="C29" s="308" t="str">
        <f>C25</f>
        <v>(€ mn.)</v>
      </c>
      <c r="D29" s="315">
        <v>1795.5</v>
      </c>
      <c r="E29" s="316">
        <v>0</v>
      </c>
      <c r="F29" s="315">
        <v>3591.7</v>
      </c>
      <c r="G29" s="316">
        <v>0</v>
      </c>
      <c r="H29" s="324"/>
      <c r="I29" s="324"/>
    </row>
    <row r="30" spans="1:9" ht="12" customHeight="1" x14ac:dyDescent="0.2">
      <c r="A30" s="9"/>
      <c r="B30" s="308"/>
      <c r="C30" s="308"/>
      <c r="D30" s="19"/>
      <c r="E30" s="317"/>
      <c r="F30" s="19"/>
      <c r="G30" s="317"/>
      <c r="H30" s="19"/>
      <c r="I30" s="317"/>
    </row>
    <row r="31" spans="1:9" ht="30" customHeight="1" x14ac:dyDescent="0.2">
      <c r="A31" s="9"/>
      <c r="B31" s="22" t="s">
        <v>17</v>
      </c>
      <c r="C31" s="318" t="str">
        <f>C21</f>
        <v>(€ mn.)</v>
      </c>
      <c r="D31" s="23">
        <v>3013.8</v>
      </c>
      <c r="E31" s="24">
        <v>1559.422</v>
      </c>
      <c r="F31" s="23">
        <v>4198</v>
      </c>
      <c r="G31" s="24">
        <v>3246.2289999999998</v>
      </c>
      <c r="H31" s="25"/>
      <c r="I31" s="26"/>
    </row>
    <row r="32" spans="1:9" ht="15" customHeight="1" x14ac:dyDescent="0.2">
      <c r="A32" s="15">
        <v>0</v>
      </c>
      <c r="B32" s="390" t="s">
        <v>13</v>
      </c>
      <c r="C32" s="391"/>
      <c r="D32" s="315">
        <v>9.007011231119586</v>
      </c>
      <c r="E32" s="316">
        <v>4.8893063061410666</v>
      </c>
      <c r="F32" s="315">
        <v>13.848523934722584</v>
      </c>
      <c r="G32" s="316">
        <v>10.750864081969455</v>
      </c>
      <c r="H32" s="319"/>
      <c r="I32" s="319"/>
    </row>
    <row r="33" spans="1:9" ht="12" customHeight="1" x14ac:dyDescent="0.2">
      <c r="A33" s="9"/>
      <c r="B33" s="308" t="str">
        <f>FnRwbBerH</f>
        <v>* The dynamic approach was used for calculating the risk-adjusted net present value" according to section 5 para. 1 no. 2 of the Net Present Value Regulation (PfandBarwertV).</v>
      </c>
      <c r="C33" s="308"/>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5" t="s">
        <v>4</v>
      </c>
      <c r="C35" s="305"/>
      <c r="D35" s="387" t="s">
        <v>5</v>
      </c>
      <c r="E35" s="388"/>
      <c r="F35" s="387" t="s">
        <v>6</v>
      </c>
      <c r="G35" s="388"/>
      <c r="H35" s="389" t="s">
        <v>7</v>
      </c>
      <c r="I35" s="384"/>
    </row>
    <row r="36" spans="1:9" ht="15" customHeight="1" x14ac:dyDescent="0.2">
      <c r="A36" s="15">
        <v>1</v>
      </c>
      <c r="B36" s="306"/>
      <c r="C36" s="307"/>
      <c r="D36" s="16" t="s">
        <v>327</v>
      </c>
      <c r="E36" s="17" t="s">
        <v>328</v>
      </c>
      <c r="F36" s="18" t="s">
        <v>327</v>
      </c>
      <c r="G36" s="17" t="s">
        <v>328</v>
      </c>
      <c r="H36" s="18" t="s">
        <v>327</v>
      </c>
      <c r="I36" s="17" t="s">
        <v>328</v>
      </c>
    </row>
    <row r="37" spans="1:9" ht="15" customHeight="1" x14ac:dyDescent="0.2">
      <c r="A37" s="15">
        <v>1</v>
      </c>
      <c r="B37" s="347" t="s">
        <v>18</v>
      </c>
      <c r="C37" s="308" t="str">
        <f>C27</f>
        <v>(€ mn.)</v>
      </c>
      <c r="D37" s="309">
        <v>1271.7</v>
      </c>
      <c r="E37" s="310">
        <v>1405.393</v>
      </c>
      <c r="F37" s="309">
        <v>1358.7</v>
      </c>
      <c r="G37" s="310">
        <v>1607.3309999999999</v>
      </c>
      <c r="H37" s="309">
        <v>961.1</v>
      </c>
      <c r="I37" s="310">
        <v>1356.598</v>
      </c>
    </row>
    <row r="38" spans="1:9" s="8" customFormat="1" ht="15" customHeight="1" x14ac:dyDescent="0.2">
      <c r="A38" s="15">
        <v>1</v>
      </c>
      <c r="B38" s="308" t="s">
        <v>10</v>
      </c>
      <c r="C38" s="308" t="str">
        <f>C37</f>
        <v>(€ mn.)</v>
      </c>
      <c r="D38" s="309">
        <v>0</v>
      </c>
      <c r="E38" s="310">
        <v>0</v>
      </c>
      <c r="F38" s="309">
        <v>0</v>
      </c>
      <c r="G38" s="310">
        <v>0</v>
      </c>
      <c r="H38" s="309">
        <v>0</v>
      </c>
      <c r="I38" s="310">
        <v>0</v>
      </c>
    </row>
    <row r="39" spans="1:9" ht="15" customHeight="1" x14ac:dyDescent="0.2">
      <c r="A39" s="15">
        <v>1</v>
      </c>
      <c r="B39" s="311" t="s">
        <v>11</v>
      </c>
      <c r="C39" s="311" t="str">
        <f>C37</f>
        <v>(€ mn.)</v>
      </c>
      <c r="D39" s="312">
        <v>1444.6</v>
      </c>
      <c r="E39" s="313">
        <v>1539.8610000000001</v>
      </c>
      <c r="F39" s="312">
        <v>1532.6</v>
      </c>
      <c r="G39" s="313">
        <v>1761.0740000000001</v>
      </c>
      <c r="H39" s="312">
        <v>1025.8</v>
      </c>
      <c r="I39" s="313">
        <v>1394.069</v>
      </c>
    </row>
    <row r="40" spans="1:9" ht="15" customHeight="1" x14ac:dyDescent="0.2">
      <c r="A40" s="15">
        <v>1</v>
      </c>
      <c r="B40" s="314" t="s">
        <v>10</v>
      </c>
      <c r="C40" s="314" t="str">
        <f>C37</f>
        <v>(€ mn.)</v>
      </c>
      <c r="D40" s="315">
        <v>0</v>
      </c>
      <c r="E40" s="316">
        <v>0</v>
      </c>
      <c r="F40" s="315">
        <v>9.6</v>
      </c>
      <c r="G40" s="316">
        <v>17.279</v>
      </c>
      <c r="H40" s="315">
        <v>-16.8</v>
      </c>
      <c r="I40" s="316">
        <v>0.30399999999999999</v>
      </c>
    </row>
    <row r="41" spans="1:9" ht="15" customHeight="1" x14ac:dyDescent="0.2">
      <c r="A41" s="15">
        <v>1</v>
      </c>
      <c r="B41" s="308" t="s">
        <v>12</v>
      </c>
      <c r="C41" s="308" t="str">
        <f>C37</f>
        <v>(€ mn.)</v>
      </c>
      <c r="D41" s="309">
        <v>172.89999999999986</v>
      </c>
      <c r="E41" s="310">
        <v>134.46800000000007</v>
      </c>
      <c r="F41" s="309">
        <v>173.89999999999986</v>
      </c>
      <c r="G41" s="310">
        <v>153.74300000000017</v>
      </c>
      <c r="H41" s="309">
        <v>64.699999999999932</v>
      </c>
      <c r="I41" s="310">
        <v>37.471000000000004</v>
      </c>
    </row>
    <row r="42" spans="1:9" ht="15" customHeight="1" x14ac:dyDescent="0.2">
      <c r="A42" s="15">
        <v>1</v>
      </c>
      <c r="B42" s="390" t="s">
        <v>13</v>
      </c>
      <c r="C42" s="392"/>
      <c r="D42" s="315">
        <v>13.595973893213797</v>
      </c>
      <c r="E42" s="316">
        <v>9.5679998406139823</v>
      </c>
      <c r="F42" s="315">
        <v>12.79899904320305</v>
      </c>
      <c r="G42" s="316">
        <v>9.5651113554084493</v>
      </c>
      <c r="H42" s="315">
        <v>6.7318697325980565</v>
      </c>
      <c r="I42" s="316">
        <v>2.7621299751289627</v>
      </c>
    </row>
    <row r="43" spans="1:9" ht="15" customHeight="1" x14ac:dyDescent="0.2">
      <c r="A43" s="15"/>
      <c r="B43" s="321" t="s">
        <v>14</v>
      </c>
      <c r="C43" s="308" t="str">
        <f>C39</f>
        <v>(€ mn.)</v>
      </c>
      <c r="D43" s="309">
        <v>49.4</v>
      </c>
      <c r="E43" s="310">
        <v>0</v>
      </c>
      <c r="F43" s="309">
        <v>27.2</v>
      </c>
      <c r="G43" s="310">
        <v>0</v>
      </c>
      <c r="H43" s="322"/>
      <c r="I43" s="323"/>
    </row>
    <row r="44" spans="1:9" ht="15" customHeight="1" x14ac:dyDescent="0.2">
      <c r="A44" s="15"/>
      <c r="B44" s="321" t="s">
        <v>15</v>
      </c>
      <c r="C44" s="308" t="str">
        <f>C40</f>
        <v>(€ mn.)</v>
      </c>
      <c r="D44" s="309">
        <v>0</v>
      </c>
      <c r="E44" s="310">
        <v>0</v>
      </c>
      <c r="F44" s="309">
        <v>0</v>
      </c>
      <c r="G44" s="310">
        <v>0</v>
      </c>
      <c r="H44" s="324"/>
      <c r="I44" s="324"/>
    </row>
    <row r="45" spans="1:9" ht="15" customHeight="1" x14ac:dyDescent="0.2">
      <c r="A45" s="15"/>
      <c r="B45" s="321" t="s">
        <v>16</v>
      </c>
      <c r="C45" s="308" t="str">
        <f>C41</f>
        <v>(€ mn.)</v>
      </c>
      <c r="D45" s="315">
        <v>123.5</v>
      </c>
      <c r="E45" s="316">
        <v>0</v>
      </c>
      <c r="F45" s="315">
        <v>146.80000000000001</v>
      </c>
      <c r="G45" s="316">
        <v>0</v>
      </c>
      <c r="H45" s="324"/>
      <c r="I45" s="324"/>
    </row>
    <row r="46" spans="1:9" ht="12" customHeight="1" x14ac:dyDescent="0.2">
      <c r="A46" s="9"/>
      <c r="B46" s="308"/>
      <c r="C46" s="308"/>
      <c r="D46" s="19"/>
      <c r="E46" s="317"/>
      <c r="F46" s="19"/>
      <c r="G46" s="317"/>
      <c r="H46" s="19"/>
      <c r="I46" s="317"/>
    </row>
    <row r="47" spans="1:9" ht="30" customHeight="1" x14ac:dyDescent="0.2">
      <c r="A47" s="9"/>
      <c r="B47" s="22" t="s">
        <v>19</v>
      </c>
      <c r="C47" s="318" t="str">
        <f>C37</f>
        <v>(€ mn.)</v>
      </c>
      <c r="D47" s="23">
        <v>172.9</v>
      </c>
      <c r="E47" s="24">
        <v>134.46799999999999</v>
      </c>
      <c r="F47" s="23">
        <v>173.9</v>
      </c>
      <c r="G47" s="24">
        <v>153.74299999999999</v>
      </c>
      <c r="H47" s="25"/>
      <c r="I47" s="26"/>
    </row>
    <row r="48" spans="1:9" ht="15" customHeight="1" x14ac:dyDescent="0.2">
      <c r="A48" s="15">
        <v>0</v>
      </c>
      <c r="B48" s="390" t="s">
        <v>13</v>
      </c>
      <c r="C48" s="391"/>
      <c r="D48" s="315">
        <v>13.595973893213808</v>
      </c>
      <c r="E48" s="316">
        <v>9.567999840613977</v>
      </c>
      <c r="F48" s="315">
        <v>12.798999043203061</v>
      </c>
      <c r="G48" s="316">
        <v>9.5651113554084386</v>
      </c>
      <c r="H48" s="319"/>
      <c r="I48" s="319"/>
    </row>
    <row r="49" spans="1:10" s="8" customFormat="1" ht="12" customHeight="1" x14ac:dyDescent="0.2">
      <c r="A49" s="9"/>
      <c r="B49" s="308" t="str">
        <f>FnRwbBerO</f>
        <v>* The dynamic approach was used for calculating the risk-adjusted net present value" according to section 5 para. 1 no. 2 of the Net Present Value Regulation (PfandBarwertV).</v>
      </c>
      <c r="C49" s="308"/>
      <c r="D49" s="21"/>
      <c r="E49" s="21"/>
      <c r="F49" s="21"/>
      <c r="G49" s="21"/>
      <c r="H49" s="21"/>
      <c r="I49" s="21"/>
    </row>
    <row r="50" spans="1:10" s="8" customFormat="1" ht="20.100000000000001" customHeight="1" x14ac:dyDescent="0.2">
      <c r="A50" s="9"/>
    </row>
    <row r="51" spans="1:10" s="8" customFormat="1" ht="12.75" customHeight="1" x14ac:dyDescent="0.2">
      <c r="B51" s="383" t="s">
        <v>20</v>
      </c>
      <c r="C51" s="384"/>
      <c r="D51" s="384"/>
      <c r="E51" s="384"/>
      <c r="F51" s="384"/>
      <c r="G51" s="384"/>
      <c r="H51" s="384"/>
    </row>
    <row r="52" spans="1:10" s="8" customFormat="1" ht="12" customHeight="1" x14ac:dyDescent="0.2">
      <c r="A52" s="29"/>
    </row>
    <row r="53" spans="1:10" ht="15" customHeight="1" x14ac:dyDescent="0.2">
      <c r="B53" s="308" t="s">
        <v>21</v>
      </c>
      <c r="C53" s="337"/>
      <c r="D53" s="27"/>
      <c r="E53" s="8"/>
      <c r="F53" s="8"/>
      <c r="G53" s="338"/>
      <c r="H53" s="338"/>
      <c r="I53" s="339"/>
      <c r="J53" s="338"/>
    </row>
    <row r="54" spans="1:10" ht="24" customHeight="1" x14ac:dyDescent="0.2">
      <c r="B54" s="385" t="s">
        <v>22</v>
      </c>
      <c r="C54" s="382"/>
      <c r="D54" s="382"/>
      <c r="E54" s="382"/>
      <c r="F54" s="382"/>
      <c r="G54" s="382"/>
      <c r="H54" s="382"/>
      <c r="I54" s="382"/>
    </row>
    <row r="55" spans="1:10" x14ac:dyDescent="0.2">
      <c r="B55" s="340" t="s">
        <v>23</v>
      </c>
      <c r="C55" s="338"/>
      <c r="D55" s="338"/>
      <c r="E55" s="338"/>
      <c r="F55" s="338"/>
      <c r="G55" s="338"/>
      <c r="H55" s="338"/>
      <c r="I55" s="338"/>
      <c r="J55" s="338"/>
    </row>
    <row r="56" spans="1:10" ht="15" customHeight="1" x14ac:dyDescent="0.2">
      <c r="B56" s="308" t="s">
        <v>24</v>
      </c>
      <c r="C56" s="337"/>
      <c r="D56" s="27"/>
      <c r="E56" s="8"/>
      <c r="F56" s="8"/>
      <c r="G56" s="338"/>
      <c r="H56" s="338"/>
      <c r="I56" s="339"/>
      <c r="J56" s="338"/>
    </row>
    <row r="57" spans="1:10" x14ac:dyDescent="0.2">
      <c r="B57" s="308" t="s">
        <v>25</v>
      </c>
      <c r="C57" s="338"/>
      <c r="D57" s="338"/>
      <c r="E57" s="338"/>
      <c r="F57" s="338"/>
      <c r="G57" s="338"/>
      <c r="H57" s="338"/>
      <c r="I57" s="338"/>
      <c r="J57" s="338"/>
    </row>
    <row r="58" spans="1:10" s="8" customFormat="1" ht="15" x14ac:dyDescent="0.2">
      <c r="B58" s="386"/>
      <c r="C58" s="386"/>
      <c r="D58" s="338"/>
      <c r="E58" s="338"/>
      <c r="F58" s="338"/>
      <c r="G58" s="338"/>
      <c r="H58" s="338"/>
      <c r="I58" s="338"/>
      <c r="J58" s="338"/>
    </row>
    <row r="59" spans="1:10" s="8" customFormat="1" ht="15" x14ac:dyDescent="0.2">
      <c r="B59" s="308" t="s">
        <v>26</v>
      </c>
      <c r="C59" s="338"/>
      <c r="D59" s="338"/>
      <c r="E59" s="338"/>
      <c r="F59" s="338"/>
      <c r="G59" s="338"/>
      <c r="H59" s="338"/>
      <c r="I59" s="338"/>
      <c r="J59" s="338"/>
    </row>
    <row r="60" spans="1:10" s="8" customFormat="1" ht="15" x14ac:dyDescent="0.2"/>
    <row r="61" spans="1:10" s="8" customFormat="1" ht="15" x14ac:dyDescent="0.2"/>
    <row r="62" spans="1:10" ht="12" customHeight="1" x14ac:dyDescent="0.2"/>
    <row r="63" spans="1:10" ht="30" customHeight="1" x14ac:dyDescent="0.2"/>
    <row r="64" spans="1:10" ht="15" customHeight="1" x14ac:dyDescent="0.2">
      <c r="B64" s="382"/>
      <c r="C64" s="382"/>
    </row>
    <row r="65" spans="2:9" ht="12" customHeight="1" x14ac:dyDescent="0.2"/>
    <row r="66" spans="2:9" ht="20.100000000000001" customHeight="1" x14ac:dyDescent="0.2"/>
    <row r="67" spans="2:9" s="8" customFormat="1" ht="13.9" customHeight="1" x14ac:dyDescent="0.2">
      <c r="D67" s="384"/>
      <c r="E67" s="384"/>
      <c r="F67" s="384"/>
      <c r="G67" s="384"/>
      <c r="H67" s="384"/>
      <c r="I67" s="384"/>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82"/>
      <c r="C74" s="382"/>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82"/>
      <c r="C80" s="382"/>
    </row>
    <row r="81" spans="2:10" ht="12" customHeight="1" x14ac:dyDescent="0.2"/>
    <row r="82" spans="2:10" ht="12.75" customHeight="1" x14ac:dyDescent="0.2"/>
    <row r="83" spans="2:10" s="28" customFormat="1" ht="12" customHeight="1" x14ac:dyDescent="0.2"/>
    <row r="84" spans="2:10" ht="15" customHeight="1" x14ac:dyDescent="0.2"/>
    <row r="85" spans="2:10" ht="24" customHeight="1" x14ac:dyDescent="0.2">
      <c r="B85" s="382"/>
      <c r="C85" s="382"/>
      <c r="D85" s="382"/>
      <c r="E85" s="382"/>
      <c r="F85" s="382"/>
      <c r="G85" s="382"/>
      <c r="H85" s="382"/>
      <c r="I85" s="382"/>
      <c r="J85" s="382"/>
    </row>
    <row r="87" spans="2:10" ht="15" customHeight="1" x14ac:dyDescent="0.2"/>
  </sheetData>
  <mergeCells count="20">
    <mergeCell ref="D35:E35"/>
    <mergeCell ref="F35:G35"/>
    <mergeCell ref="H35:I35"/>
    <mergeCell ref="B42:C42"/>
    <mergeCell ref="B48:C48"/>
    <mergeCell ref="D19:E19"/>
    <mergeCell ref="F19:G19"/>
    <mergeCell ref="H19:I19"/>
    <mergeCell ref="B26:C26"/>
    <mergeCell ref="B32:C32"/>
    <mergeCell ref="B74:C74"/>
    <mergeCell ref="B80:C80"/>
    <mergeCell ref="B51:H51"/>
    <mergeCell ref="B54:I54"/>
    <mergeCell ref="B85:J85"/>
    <mergeCell ref="B58:C58"/>
    <mergeCell ref="B64:C64"/>
    <mergeCell ref="D67:E67"/>
    <mergeCell ref="F67:G67"/>
    <mergeCell ref="H67:I67"/>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6" customWidth="1"/>
    <col min="2" max="2" width="11.5703125" style="326" hidden="1" customWidth="1"/>
    <col min="3" max="3" width="22.7109375" style="326" customWidth="1"/>
    <col min="4" max="4" width="8.7109375" style="326" customWidth="1"/>
    <col min="5" max="6" width="18.7109375" style="326" customWidth="1"/>
    <col min="7" max="7" width="16" style="326" customWidth="1"/>
    <col min="8" max="8" width="18.7109375" style="326" customWidth="1"/>
    <col min="9" max="11" width="16" style="326" customWidth="1"/>
    <col min="12" max="1027" width="8.7109375" style="326" customWidth="1"/>
  </cols>
  <sheetData>
    <row r="1" spans="2:11" ht="5.0999999999999996" customHeight="1" x14ac:dyDescent="0.2"/>
    <row r="2" spans="2:11" ht="12.75" customHeight="1" x14ac:dyDescent="0.2">
      <c r="C2" s="12" t="s">
        <v>172</v>
      </c>
      <c r="D2" s="12"/>
      <c r="E2" s="12"/>
      <c r="F2" s="12"/>
      <c r="G2" s="330"/>
      <c r="H2" s="12"/>
      <c r="I2" s="330"/>
      <c r="J2" s="330"/>
      <c r="K2" s="330"/>
    </row>
    <row r="3" spans="2:11" ht="12.75" customHeight="1" x14ac:dyDescent="0.2">
      <c r="H3" s="330"/>
      <c r="I3" s="330"/>
      <c r="J3" s="330"/>
      <c r="K3" s="330"/>
    </row>
    <row r="4" spans="2:11" ht="12.75" customHeight="1" x14ac:dyDescent="0.2">
      <c r="C4" s="334" t="s">
        <v>173</v>
      </c>
      <c r="D4" s="12"/>
      <c r="E4" s="12"/>
      <c r="F4" s="330"/>
      <c r="G4" s="330"/>
      <c r="H4" s="330"/>
      <c r="I4" s="330"/>
      <c r="J4" s="330"/>
      <c r="K4" s="330"/>
    </row>
    <row r="5" spans="2:11" ht="15" customHeight="1" x14ac:dyDescent="0.2">
      <c r="C5" s="334" t="str">
        <f>UebInstitutQuartal</f>
        <v>4. Quarter 2022</v>
      </c>
      <c r="D5" s="330"/>
      <c r="E5" s="330"/>
      <c r="F5" s="330"/>
      <c r="G5" s="330"/>
      <c r="H5" s="330"/>
      <c r="I5" s="330"/>
      <c r="J5" s="330"/>
      <c r="K5" s="330"/>
    </row>
    <row r="6" spans="2:11" ht="12.75" customHeight="1" x14ac:dyDescent="0.2">
      <c r="C6" s="330"/>
      <c r="D6" s="330"/>
      <c r="E6" s="330"/>
      <c r="F6" s="330"/>
      <c r="G6" s="330"/>
      <c r="H6" s="330"/>
      <c r="I6" s="330"/>
      <c r="J6" s="330"/>
      <c r="K6" s="330"/>
    </row>
    <row r="7" spans="2:11" ht="15" customHeight="1" x14ac:dyDescent="0.2">
      <c r="C7" s="121"/>
      <c r="D7" s="20"/>
      <c r="E7" s="452" t="s">
        <v>174</v>
      </c>
      <c r="F7" s="453"/>
      <c r="G7" s="453"/>
      <c r="H7" s="453"/>
      <c r="I7" s="453"/>
      <c r="J7" s="453"/>
      <c r="K7" s="454"/>
    </row>
    <row r="8" spans="2:11" ht="12.75" customHeight="1" x14ac:dyDescent="0.2">
      <c r="C8" s="20"/>
      <c r="D8" s="20"/>
      <c r="E8" s="297" t="s">
        <v>55</v>
      </c>
      <c r="F8" s="442" t="s">
        <v>67</v>
      </c>
      <c r="G8" s="455"/>
      <c r="H8" s="455"/>
      <c r="I8" s="455"/>
      <c r="J8" s="455"/>
      <c r="K8" s="456"/>
    </row>
    <row r="9" spans="2:11" ht="25.5" customHeight="1" x14ac:dyDescent="0.2">
      <c r="C9" s="20"/>
      <c r="D9" s="20"/>
      <c r="E9" s="274"/>
      <c r="F9" s="459" t="s">
        <v>175</v>
      </c>
      <c r="G9" s="423"/>
      <c r="H9" s="457" t="s">
        <v>176</v>
      </c>
      <c r="I9" s="458"/>
      <c r="J9" s="463" t="s">
        <v>177</v>
      </c>
      <c r="K9" s="456"/>
    </row>
    <row r="10" spans="2:11" ht="12.75" customHeight="1" x14ac:dyDescent="0.2">
      <c r="C10" s="20"/>
      <c r="D10" s="20"/>
      <c r="E10" s="274"/>
      <c r="F10" s="461" t="s">
        <v>169</v>
      </c>
      <c r="G10" s="191" t="s">
        <v>67</v>
      </c>
      <c r="H10" s="444" t="s">
        <v>169</v>
      </c>
      <c r="I10" s="191" t="s">
        <v>67</v>
      </c>
      <c r="J10" s="444" t="s">
        <v>169</v>
      </c>
      <c r="K10" s="299" t="s">
        <v>67</v>
      </c>
    </row>
    <row r="11" spans="2:11" ht="57" customHeight="1" x14ac:dyDescent="0.2">
      <c r="C11" s="91"/>
      <c r="D11" s="91"/>
      <c r="E11" s="263"/>
      <c r="F11" s="462"/>
      <c r="G11" s="298" t="s">
        <v>170</v>
      </c>
      <c r="H11" s="460"/>
      <c r="I11" s="298" t="s">
        <v>170</v>
      </c>
      <c r="J11" s="460"/>
      <c r="K11" s="300" t="s">
        <v>170</v>
      </c>
    </row>
    <row r="12" spans="2:11" ht="12.75" customHeight="1" x14ac:dyDescent="0.2">
      <c r="B12" s="122"/>
      <c r="C12" s="123" t="s">
        <v>79</v>
      </c>
      <c r="D12" s="124" t="str">
        <f>AktQuartal</f>
        <v>4. Quarter</v>
      </c>
      <c r="E12" s="211" t="str">
        <f>Einheit_Waehrung</f>
        <v>€ mn.</v>
      </c>
      <c r="F12" s="212" t="str">
        <f>E12</f>
        <v>€ mn.</v>
      </c>
      <c r="G12" s="212" t="str">
        <f>E12</f>
        <v>€ mn.</v>
      </c>
      <c r="H12" s="212" t="str">
        <f>E12</f>
        <v>€ mn.</v>
      </c>
      <c r="I12" s="212" t="str">
        <f>E12</f>
        <v>€ mn.</v>
      </c>
      <c r="J12" s="212" t="str">
        <f>E12</f>
        <v>€ mn.</v>
      </c>
      <c r="K12" s="213" t="str">
        <f>E12</f>
        <v>€ mn.</v>
      </c>
    </row>
    <row r="13" spans="2:11" ht="12.75" customHeight="1" x14ac:dyDescent="0.2">
      <c r="B13" s="125" t="s">
        <v>80</v>
      </c>
      <c r="C13" s="69" t="s">
        <v>81</v>
      </c>
      <c r="D13" s="70" t="str">
        <f>"year "&amp;AktJahr</f>
        <v>year 2022</v>
      </c>
      <c r="E13" s="214">
        <v>0</v>
      </c>
      <c r="F13" s="71"/>
      <c r="G13" s="108">
        <v>0</v>
      </c>
      <c r="H13" s="71"/>
      <c r="I13" s="108">
        <v>0</v>
      </c>
      <c r="J13" s="71">
        <v>0</v>
      </c>
      <c r="K13" s="215">
        <v>0</v>
      </c>
    </row>
    <row r="14" spans="2:11" ht="12.75" customHeight="1" x14ac:dyDescent="0.2">
      <c r="B14" s="125"/>
      <c r="C14" s="45"/>
      <c r="D14" s="45" t="str">
        <f>"year "&amp;(AktJahr-1)</f>
        <v>year 2021</v>
      </c>
      <c r="E14" s="216">
        <v>0</v>
      </c>
      <c r="F14" s="110"/>
      <c r="G14" s="113">
        <v>0</v>
      </c>
      <c r="H14" s="110"/>
      <c r="I14" s="113">
        <v>0</v>
      </c>
      <c r="J14" s="110">
        <v>0</v>
      </c>
      <c r="K14" s="217">
        <v>0</v>
      </c>
    </row>
    <row r="15" spans="2:11" ht="12.75" customHeight="1" x14ac:dyDescent="0.2">
      <c r="B15" s="125" t="s">
        <v>82</v>
      </c>
      <c r="C15" s="69" t="s">
        <v>83</v>
      </c>
      <c r="D15" s="70" t="str">
        <f>$D$13</f>
        <v>year 2022</v>
      </c>
      <c r="E15" s="214">
        <v>0</v>
      </c>
      <c r="F15" s="71"/>
      <c r="G15" s="108">
        <v>0</v>
      </c>
      <c r="H15" s="71"/>
      <c r="I15" s="108">
        <v>0</v>
      </c>
      <c r="J15" s="71">
        <v>0</v>
      </c>
      <c r="K15" s="215">
        <v>0</v>
      </c>
    </row>
    <row r="16" spans="2:11" ht="12.75" customHeight="1" x14ac:dyDescent="0.2">
      <c r="B16" s="125"/>
      <c r="C16" s="45"/>
      <c r="D16" s="45" t="str">
        <f>$D$14</f>
        <v>year 2021</v>
      </c>
      <c r="E16" s="216">
        <v>0</v>
      </c>
      <c r="F16" s="110"/>
      <c r="G16" s="113">
        <v>0</v>
      </c>
      <c r="H16" s="110"/>
      <c r="I16" s="113">
        <v>0</v>
      </c>
      <c r="J16" s="110">
        <v>0</v>
      </c>
      <c r="K16" s="217">
        <v>0</v>
      </c>
    </row>
    <row r="17" spans="3:10" ht="12.75" customHeight="1" x14ac:dyDescent="0.2">
      <c r="C17" s="126" t="str">
        <f>IF(INT(AktJahrMonat)&gt;201503,"","Hinweis: Die detaillierten Weiteren Deckungswerte werden erst ab Q2 2014 erfasst; für die vorausgehenden Quartale liegen bislang keine geeigneten Daten vor.")</f>
        <v/>
      </c>
      <c r="D17" s="333"/>
      <c r="E17" s="333"/>
      <c r="F17" s="333"/>
      <c r="H17" s="333"/>
      <c r="J17" s="333"/>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6" customWidth="1"/>
    <col min="2" max="2" width="11.5703125" style="326" hidden="1" customWidth="1"/>
    <col min="3" max="3" width="22.7109375" style="326" customWidth="1"/>
    <col min="4" max="4" width="8.7109375" style="326" customWidth="1"/>
    <col min="5" max="5" width="18.7109375" style="326" customWidth="1"/>
    <col min="6" max="6" width="16" style="326" customWidth="1"/>
    <col min="7" max="10" width="19.5703125" style="326" customWidth="1"/>
    <col min="11" max="1026" width="8.7109375" style="326" customWidth="1"/>
  </cols>
  <sheetData>
    <row r="1" spans="2:10" ht="5.0999999999999996" customHeight="1" x14ac:dyDescent="0.2"/>
    <row r="2" spans="2:10" ht="12.75" customHeight="1" x14ac:dyDescent="0.2">
      <c r="C2" s="192" t="s">
        <v>163</v>
      </c>
      <c r="D2" s="12"/>
      <c r="E2" s="12"/>
      <c r="F2" s="330"/>
      <c r="G2" s="330"/>
      <c r="H2" s="330"/>
      <c r="I2" s="330"/>
      <c r="J2" s="330"/>
    </row>
    <row r="3" spans="2:10" ht="12.75" customHeight="1" x14ac:dyDescent="0.2">
      <c r="H3" s="330"/>
      <c r="I3" s="330"/>
      <c r="J3" s="330"/>
    </row>
    <row r="4" spans="2:10" ht="12.75" customHeight="1" x14ac:dyDescent="0.2">
      <c r="C4" s="334" t="s">
        <v>178</v>
      </c>
      <c r="D4" s="12"/>
      <c r="E4" s="12"/>
      <c r="F4" s="330"/>
      <c r="G4" s="330"/>
      <c r="H4" s="330"/>
      <c r="I4" s="330"/>
      <c r="J4" s="330"/>
    </row>
    <row r="5" spans="2:10" ht="15" customHeight="1" x14ac:dyDescent="0.2">
      <c r="C5" s="334" t="str">
        <f>UebInstitutQuartal</f>
        <v>4. Quarter 2022</v>
      </c>
      <c r="D5" s="330"/>
      <c r="E5" s="330"/>
      <c r="F5" s="330"/>
      <c r="G5" s="330"/>
      <c r="H5" s="330"/>
      <c r="I5" s="330"/>
      <c r="J5" s="330"/>
    </row>
    <row r="6" spans="2:10" ht="12.75" customHeight="1" x14ac:dyDescent="0.2">
      <c r="C6" s="330"/>
      <c r="D6" s="330"/>
      <c r="E6" s="330"/>
      <c r="F6" s="330"/>
      <c r="G6" s="330"/>
      <c r="H6" s="330"/>
      <c r="I6" s="330"/>
      <c r="J6" s="330"/>
    </row>
    <row r="7" spans="2:10" ht="15" customHeight="1" x14ac:dyDescent="0.2">
      <c r="C7" s="121"/>
      <c r="D7" s="20"/>
      <c r="E7" s="271" t="s">
        <v>179</v>
      </c>
      <c r="F7" s="272"/>
      <c r="G7" s="272"/>
      <c r="H7" s="272"/>
      <c r="I7" s="272"/>
      <c r="J7" s="273"/>
    </row>
    <row r="8" spans="2:10" ht="12.75" customHeight="1" x14ac:dyDescent="0.2">
      <c r="C8" s="20"/>
      <c r="D8" s="20"/>
      <c r="E8" s="297" t="s">
        <v>55</v>
      </c>
      <c r="F8" s="335" t="s">
        <v>67</v>
      </c>
      <c r="G8" s="335"/>
      <c r="H8" s="335"/>
      <c r="I8" s="335"/>
      <c r="J8" s="336"/>
    </row>
    <row r="9" spans="2:10" ht="25.5" customHeight="1" x14ac:dyDescent="0.2">
      <c r="C9" s="20"/>
      <c r="D9" s="20"/>
      <c r="E9" s="274"/>
      <c r="F9" s="464" t="s">
        <v>180</v>
      </c>
      <c r="G9" s="465"/>
      <c r="H9" s="457" t="s">
        <v>181</v>
      </c>
      <c r="I9" s="463" t="s">
        <v>182</v>
      </c>
      <c r="J9" s="456"/>
    </row>
    <row r="10" spans="2:10" ht="12.75" customHeight="1" x14ac:dyDescent="0.2">
      <c r="C10" s="20"/>
      <c r="D10" s="20"/>
      <c r="E10" s="274"/>
      <c r="F10" s="461" t="s">
        <v>183</v>
      </c>
      <c r="G10" s="190" t="s">
        <v>67</v>
      </c>
      <c r="H10" s="466"/>
      <c r="I10" s="444" t="s">
        <v>183</v>
      </c>
      <c r="J10" s="190" t="s">
        <v>67</v>
      </c>
    </row>
    <row r="11" spans="2:10" ht="53.25" customHeight="1" x14ac:dyDescent="0.2">
      <c r="C11" s="91"/>
      <c r="D11" s="91"/>
      <c r="E11" s="263"/>
      <c r="F11" s="462"/>
      <c r="G11" s="298" t="s">
        <v>170</v>
      </c>
      <c r="H11" s="467"/>
      <c r="I11" s="460"/>
      <c r="J11" s="298" t="s">
        <v>170</v>
      </c>
    </row>
    <row r="12" spans="2:10" ht="12.75" customHeight="1" x14ac:dyDescent="0.2">
      <c r="B12" s="122"/>
      <c r="C12" s="123" t="s">
        <v>79</v>
      </c>
      <c r="D12" s="124" t="str">
        <f>AktQuartal</f>
        <v>4. Quarter</v>
      </c>
      <c r="E12" s="301" t="str">
        <f>Einheit_Waehrung</f>
        <v>€ mn.</v>
      </c>
      <c r="F12" s="258" t="str">
        <f>E12</f>
        <v>€ mn.</v>
      </c>
      <c r="G12" s="258" t="str">
        <f>E12</f>
        <v>€ mn.</v>
      </c>
      <c r="H12" s="258" t="str">
        <f>G12</f>
        <v>€ mn.</v>
      </c>
      <c r="I12" s="258" t="str">
        <f>F12</f>
        <v>€ mn.</v>
      </c>
      <c r="J12" s="258" t="str">
        <f>G12</f>
        <v>€ mn.</v>
      </c>
    </row>
    <row r="13" spans="2:10" ht="12.75" customHeight="1" x14ac:dyDescent="0.2">
      <c r="B13" s="125" t="s">
        <v>80</v>
      </c>
      <c r="C13" s="69" t="s">
        <v>81</v>
      </c>
      <c r="D13" s="70" t="str">
        <f>"year "&amp;AktJahr</f>
        <v>year 2022</v>
      </c>
      <c r="E13" s="107">
        <v>0</v>
      </c>
      <c r="F13" s="71">
        <v>0</v>
      </c>
      <c r="G13" s="71">
        <v>0</v>
      </c>
      <c r="H13" s="108">
        <v>0</v>
      </c>
      <c r="I13" s="108">
        <v>0</v>
      </c>
      <c r="J13" s="71">
        <v>0</v>
      </c>
    </row>
    <row r="14" spans="2:10" ht="12.75" customHeight="1" x14ac:dyDescent="0.2">
      <c r="B14" s="125"/>
      <c r="C14" s="45"/>
      <c r="D14" s="45" t="str">
        <f>"year "&amp;(AktJahr-1)</f>
        <v>year 2021</v>
      </c>
      <c r="E14" s="112">
        <v>0</v>
      </c>
      <c r="F14" s="110">
        <v>0</v>
      </c>
      <c r="G14" s="110">
        <v>0</v>
      </c>
      <c r="H14" s="113">
        <v>0</v>
      </c>
      <c r="I14" s="113">
        <v>0</v>
      </c>
      <c r="J14" s="110">
        <v>0</v>
      </c>
    </row>
    <row r="15" spans="2:10" ht="12.75" customHeight="1" x14ac:dyDescent="0.2">
      <c r="B15" s="125" t="s">
        <v>82</v>
      </c>
      <c r="C15" s="69" t="s">
        <v>83</v>
      </c>
      <c r="D15" s="70" t="str">
        <f>$D$13</f>
        <v>year 2022</v>
      </c>
      <c r="E15" s="107">
        <v>0</v>
      </c>
      <c r="F15" s="71">
        <v>0</v>
      </c>
      <c r="G15" s="71">
        <v>0</v>
      </c>
      <c r="H15" s="108">
        <v>0</v>
      </c>
      <c r="I15" s="108">
        <v>0</v>
      </c>
      <c r="J15" s="71">
        <v>0</v>
      </c>
    </row>
    <row r="16" spans="2:10" ht="12.75" customHeight="1" x14ac:dyDescent="0.2">
      <c r="B16" s="125"/>
      <c r="C16" s="45"/>
      <c r="D16" s="45" t="str">
        <f>$D$14</f>
        <v>year 2021</v>
      </c>
      <c r="E16" s="112">
        <v>0</v>
      </c>
      <c r="F16" s="110">
        <v>0</v>
      </c>
      <c r="G16" s="110">
        <v>0</v>
      </c>
      <c r="H16" s="113">
        <v>0</v>
      </c>
      <c r="I16" s="113">
        <v>0</v>
      </c>
      <c r="J16" s="110">
        <v>0</v>
      </c>
    </row>
    <row r="17" spans="3:10" ht="12.75" customHeight="1" x14ac:dyDescent="0.2">
      <c r="C17" s="126" t="str">
        <f>IF(INT(AktJahrMonat)&gt;201503,"","Hinweis: Die detaillierten Weiteren Deckungswerte werden erst ab Q2 2014 erfasst; für die vorausgehenden Quartale liegen bislang keine geeigneten Daten vor.")</f>
        <v/>
      </c>
      <c r="D17" s="333"/>
      <c r="E17" s="333"/>
      <c r="F17" s="333"/>
      <c r="G17" s="333"/>
      <c r="H17" s="333"/>
      <c r="I17" s="333"/>
      <c r="J17" s="333"/>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6" customWidth="1"/>
    <col min="2" max="2" width="11.5703125" style="326" hidden="1" customWidth="1"/>
    <col min="3" max="3" width="22.7109375" style="326" customWidth="1"/>
    <col min="4" max="4" width="8.7109375" style="326" customWidth="1"/>
    <col min="5" max="5" width="18.7109375" style="326" customWidth="1"/>
    <col min="6" max="6" width="16" style="326" customWidth="1"/>
    <col min="7" max="10" width="19.5703125" style="326" customWidth="1"/>
    <col min="11" max="1026" width="8.7109375" style="326" customWidth="1"/>
  </cols>
  <sheetData>
    <row r="1" spans="2:10" ht="5.0999999999999996" customHeight="1" x14ac:dyDescent="0.2"/>
    <row r="2" spans="2:10" ht="12.75" customHeight="1" x14ac:dyDescent="0.2">
      <c r="C2" s="192" t="s">
        <v>163</v>
      </c>
      <c r="D2" s="12"/>
      <c r="E2" s="12"/>
      <c r="F2" s="330"/>
      <c r="G2" s="330"/>
      <c r="H2" s="330"/>
      <c r="I2" s="330"/>
      <c r="J2" s="330"/>
    </row>
    <row r="3" spans="2:10" ht="12.75" customHeight="1" x14ac:dyDescent="0.2">
      <c r="H3" s="330"/>
      <c r="I3" s="330"/>
      <c r="J3" s="330"/>
    </row>
    <row r="4" spans="2:10" ht="12.75" customHeight="1" x14ac:dyDescent="0.2">
      <c r="C4" s="334" t="s">
        <v>184</v>
      </c>
      <c r="D4" s="12"/>
      <c r="E4" s="12"/>
      <c r="F4" s="330"/>
      <c r="G4" s="330"/>
      <c r="H4" s="330"/>
      <c r="I4" s="330"/>
      <c r="J4" s="330"/>
    </row>
    <row r="5" spans="2:10" ht="15" customHeight="1" x14ac:dyDescent="0.2">
      <c r="C5" s="334" t="str">
        <f>UebInstitutQuartal</f>
        <v>4. Quarter 2022</v>
      </c>
      <c r="D5" s="330"/>
      <c r="E5" s="330"/>
      <c r="F5" s="330"/>
      <c r="G5" s="330"/>
      <c r="H5" s="330"/>
      <c r="I5" s="330"/>
      <c r="J5" s="330"/>
    </row>
    <row r="6" spans="2:10" ht="12.75" customHeight="1" x14ac:dyDescent="0.2">
      <c r="C6" s="330"/>
      <c r="D6" s="330"/>
      <c r="E6" s="330"/>
      <c r="F6" s="330"/>
      <c r="G6" s="330"/>
      <c r="H6" s="330"/>
      <c r="I6" s="330"/>
      <c r="J6" s="330"/>
    </row>
    <row r="7" spans="2:10" ht="15" customHeight="1" x14ac:dyDescent="0.2">
      <c r="C7" s="121"/>
      <c r="D7" s="20"/>
      <c r="E7" s="271" t="s">
        <v>185</v>
      </c>
      <c r="F7" s="272"/>
      <c r="G7" s="272"/>
      <c r="H7" s="272"/>
      <c r="I7" s="272"/>
      <c r="J7" s="273"/>
    </row>
    <row r="8" spans="2:10" ht="12.75" customHeight="1" x14ac:dyDescent="0.2">
      <c r="C8" s="20"/>
      <c r="D8" s="20"/>
      <c r="E8" s="297" t="s">
        <v>55</v>
      </c>
      <c r="F8" s="335" t="s">
        <v>67</v>
      </c>
      <c r="G8" s="335"/>
      <c r="H8" s="335"/>
      <c r="I8" s="335"/>
      <c r="J8" s="336"/>
    </row>
    <row r="9" spans="2:10" ht="25.5" customHeight="1" x14ac:dyDescent="0.2">
      <c r="C9" s="20"/>
      <c r="D9" s="20"/>
      <c r="E9" s="274"/>
      <c r="F9" s="464" t="s">
        <v>186</v>
      </c>
      <c r="G9" s="465"/>
      <c r="H9" s="457" t="s">
        <v>187</v>
      </c>
      <c r="I9" s="458"/>
      <c r="J9" s="463" t="s">
        <v>188</v>
      </c>
    </row>
    <row r="10" spans="2:10" ht="12.75" customHeight="1" x14ac:dyDescent="0.2">
      <c r="C10" s="20"/>
      <c r="D10" s="20"/>
      <c r="E10" s="274"/>
      <c r="F10" s="444" t="s">
        <v>169</v>
      </c>
      <c r="G10" s="190" t="s">
        <v>67</v>
      </c>
      <c r="H10" s="470" t="s">
        <v>169</v>
      </c>
      <c r="I10" s="190" t="s">
        <v>67</v>
      </c>
      <c r="J10" s="468"/>
    </row>
    <row r="11" spans="2:10" ht="54.75" customHeight="1" x14ac:dyDescent="0.2">
      <c r="C11" s="91"/>
      <c r="D11" s="91"/>
      <c r="E11" s="263"/>
      <c r="F11" s="460"/>
      <c r="G11" s="298" t="s">
        <v>170</v>
      </c>
      <c r="H11" s="471"/>
      <c r="I11" s="298" t="s">
        <v>170</v>
      </c>
      <c r="J11" s="469"/>
    </row>
    <row r="12" spans="2:10" ht="12.75" customHeight="1" x14ac:dyDescent="0.2">
      <c r="B12" s="122"/>
      <c r="C12" s="123" t="s">
        <v>79</v>
      </c>
      <c r="D12" s="124" t="str">
        <f>AktQuartal</f>
        <v>4. Quarter</v>
      </c>
      <c r="E12" s="211" t="str">
        <f>Einheit_Waehrung</f>
        <v>€ mn.</v>
      </c>
      <c r="F12" s="212" t="str">
        <f>E12</f>
        <v>€ mn.</v>
      </c>
      <c r="G12" s="212" t="str">
        <f>E12</f>
        <v>€ mn.</v>
      </c>
      <c r="H12" s="212" t="str">
        <f>G12</f>
        <v>€ mn.</v>
      </c>
      <c r="I12" s="212" t="str">
        <f>F12</f>
        <v>€ mn.</v>
      </c>
      <c r="J12" s="213" t="str">
        <f>F12</f>
        <v>€ mn.</v>
      </c>
    </row>
    <row r="13" spans="2:10" ht="12.75" customHeight="1" x14ac:dyDescent="0.2">
      <c r="B13" s="125" t="s">
        <v>80</v>
      </c>
      <c r="C13" s="69" t="s">
        <v>81</v>
      </c>
      <c r="D13" s="70" t="str">
        <f>"year "&amp;AktJahr</f>
        <v>year 2022</v>
      </c>
      <c r="E13" s="214">
        <v>0</v>
      </c>
      <c r="F13" s="71">
        <v>0</v>
      </c>
      <c r="G13" s="71">
        <v>0</v>
      </c>
      <c r="H13" s="108">
        <v>0</v>
      </c>
      <c r="I13" s="71">
        <v>0</v>
      </c>
      <c r="J13" s="215">
        <v>0</v>
      </c>
    </row>
    <row r="14" spans="2:10" ht="12.75" customHeight="1" x14ac:dyDescent="0.2">
      <c r="B14" s="125"/>
      <c r="C14" s="45"/>
      <c r="D14" s="45" t="str">
        <f>"year "&amp;(AktJahr-1)</f>
        <v>year 2021</v>
      </c>
      <c r="E14" s="216">
        <v>0</v>
      </c>
      <c r="F14" s="110">
        <v>0</v>
      </c>
      <c r="G14" s="110">
        <v>0</v>
      </c>
      <c r="H14" s="113">
        <v>0</v>
      </c>
      <c r="I14" s="110">
        <v>0</v>
      </c>
      <c r="J14" s="217">
        <v>0</v>
      </c>
    </row>
    <row r="15" spans="2:10" ht="12.75" customHeight="1" x14ac:dyDescent="0.2">
      <c r="B15" s="125" t="s">
        <v>82</v>
      </c>
      <c r="C15" s="69" t="s">
        <v>83</v>
      </c>
      <c r="D15" s="70" t="str">
        <f>$D$13</f>
        <v>year 2022</v>
      </c>
      <c r="E15" s="214">
        <v>0</v>
      </c>
      <c r="F15" s="71">
        <v>0</v>
      </c>
      <c r="G15" s="71">
        <v>0</v>
      </c>
      <c r="H15" s="108">
        <v>0</v>
      </c>
      <c r="I15" s="71">
        <v>0</v>
      </c>
      <c r="J15" s="215">
        <v>0</v>
      </c>
    </row>
    <row r="16" spans="2:10" ht="12.75" customHeight="1" x14ac:dyDescent="0.2">
      <c r="B16" s="125"/>
      <c r="C16" s="45"/>
      <c r="D16" s="45" t="str">
        <f>$D$14</f>
        <v>year 2021</v>
      </c>
      <c r="E16" s="218">
        <v>0</v>
      </c>
      <c r="F16" s="219">
        <v>0</v>
      </c>
      <c r="G16" s="219">
        <v>0</v>
      </c>
      <c r="H16" s="220">
        <v>0</v>
      </c>
      <c r="I16" s="219">
        <v>0</v>
      </c>
      <c r="J16" s="221">
        <v>0</v>
      </c>
    </row>
    <row r="17" spans="3:10" ht="12.75" customHeight="1" x14ac:dyDescent="0.2">
      <c r="C17" s="126" t="str">
        <f>IF(INT(AktJahrMonat)&gt;201503,"","Hinweis: Die detaillierten Weiteren Deckungswerte werden erst ab Q2 2014 erfasst; für die vorausgehenden Quartale liegen bislang keine geeigneten Daten vor.")</f>
        <v/>
      </c>
      <c r="D17" s="333"/>
      <c r="E17" s="333"/>
      <c r="F17" s="333"/>
      <c r="G17" s="333"/>
      <c r="H17" s="333"/>
      <c r="I17" s="333"/>
      <c r="J17" s="333"/>
    </row>
    <row r="18" spans="3:10" ht="12.75" customHeight="1" x14ac:dyDescent="0.2"/>
    <row r="19" spans="3:10" ht="12.75" customHeight="1" x14ac:dyDescent="0.2">
      <c r="C19" s="20" t="s">
        <v>171</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3" sqref="C3"/>
    </sheetView>
  </sheetViews>
  <sheetFormatPr baseColWidth="10" defaultColWidth="9.140625" defaultRowHeight="12.75" x14ac:dyDescent="0.2"/>
  <cols>
    <col min="1" max="1" width="0.85546875" style="343" customWidth="1"/>
    <col min="2" max="2" width="11.5703125" style="343" hidden="1" customWidth="1"/>
    <col min="3" max="3" width="22.7109375" style="343" customWidth="1"/>
    <col min="4" max="4" width="8.7109375" style="343" customWidth="1"/>
    <col min="5" max="5" width="18.7109375" style="343" customWidth="1"/>
    <col min="6" max="6" width="16" style="343" customWidth="1"/>
    <col min="7" max="10" width="19.5703125" style="343" customWidth="1"/>
    <col min="11" max="11" width="20.28515625" style="343" customWidth="1"/>
    <col min="12" max="1025" width="8.7109375" style="343" customWidth="1"/>
    <col min="1026" max="16384" width="9.140625" style="343"/>
  </cols>
  <sheetData>
    <row r="1" spans="2:11" ht="5.0999999999999996" customHeight="1" x14ac:dyDescent="0.2"/>
    <row r="2" spans="2:11" ht="12.75" customHeight="1" x14ac:dyDescent="0.2">
      <c r="C2" s="12" t="s">
        <v>172</v>
      </c>
      <c r="D2" s="12"/>
      <c r="E2" s="12"/>
      <c r="F2" s="344"/>
      <c r="G2" s="344"/>
      <c r="H2" s="344"/>
      <c r="I2" s="344"/>
      <c r="J2" s="344"/>
    </row>
    <row r="3" spans="2:11" ht="12.75" customHeight="1" x14ac:dyDescent="0.2">
      <c r="H3" s="344"/>
      <c r="I3" s="344"/>
      <c r="J3" s="344"/>
    </row>
    <row r="4" spans="2:11" ht="12.75" customHeight="1" x14ac:dyDescent="0.2">
      <c r="C4" s="354" t="s">
        <v>173</v>
      </c>
      <c r="D4" s="12"/>
      <c r="E4" s="12"/>
      <c r="F4" s="344"/>
      <c r="G4" s="344"/>
      <c r="H4" s="344"/>
      <c r="I4" s="344"/>
      <c r="J4" s="344"/>
    </row>
    <row r="5" spans="2:11" ht="15" customHeight="1" x14ac:dyDescent="0.2">
      <c r="C5" s="354" t="str">
        <f>+StTai!B17</f>
        <v>2. Quarter 2023</v>
      </c>
      <c r="D5" s="344"/>
      <c r="E5" s="344"/>
      <c r="F5" s="344"/>
      <c r="G5" s="344"/>
      <c r="H5" s="344"/>
      <c r="I5" s="344"/>
      <c r="J5" s="344"/>
    </row>
    <row r="6" spans="2:11" ht="12.75" customHeight="1" x14ac:dyDescent="0.2">
      <c r="C6" s="344"/>
      <c r="D6" s="344"/>
      <c r="E6" s="344"/>
      <c r="F6" s="344"/>
      <c r="G6" s="344"/>
      <c r="H6" s="344"/>
      <c r="I6" s="344"/>
      <c r="J6" s="344"/>
    </row>
    <row r="7" spans="2:11" ht="15" customHeight="1" x14ac:dyDescent="0.2">
      <c r="C7" s="121"/>
      <c r="D7" s="20"/>
      <c r="E7" s="472" t="s">
        <v>174</v>
      </c>
      <c r="F7" s="473"/>
      <c r="G7" s="473"/>
      <c r="H7" s="473"/>
      <c r="I7" s="473"/>
      <c r="J7" s="473"/>
      <c r="K7" s="473"/>
    </row>
    <row r="8" spans="2:11" ht="12.75" customHeight="1" x14ac:dyDescent="0.2">
      <c r="C8" s="20"/>
      <c r="D8" s="20"/>
      <c r="E8" s="297" t="s">
        <v>55</v>
      </c>
      <c r="F8" s="442" t="s">
        <v>67</v>
      </c>
      <c r="G8" s="455"/>
      <c r="H8" s="455"/>
      <c r="I8" s="455"/>
      <c r="J8" s="455"/>
      <c r="K8" s="456"/>
    </row>
    <row r="9" spans="2:11" ht="25.5" customHeight="1" x14ac:dyDescent="0.2">
      <c r="C9" s="20"/>
      <c r="D9" s="20"/>
      <c r="E9" s="274"/>
      <c r="F9" s="474" t="s">
        <v>175</v>
      </c>
      <c r="G9" s="423"/>
      <c r="H9" s="475" t="s">
        <v>176</v>
      </c>
      <c r="I9" s="458"/>
      <c r="J9" s="478" t="s">
        <v>177</v>
      </c>
      <c r="K9" s="456"/>
    </row>
    <row r="10" spans="2:11" ht="12.75" customHeight="1" x14ac:dyDescent="0.2">
      <c r="C10" s="20"/>
      <c r="D10" s="20"/>
      <c r="E10" s="274"/>
      <c r="F10" s="476" t="s">
        <v>169</v>
      </c>
      <c r="G10" s="374" t="s">
        <v>67</v>
      </c>
      <c r="H10" s="477" t="s">
        <v>169</v>
      </c>
      <c r="I10" s="374" t="s">
        <v>67</v>
      </c>
      <c r="J10" s="477" t="s">
        <v>169</v>
      </c>
      <c r="K10" s="374" t="s">
        <v>67</v>
      </c>
    </row>
    <row r="11" spans="2:11" ht="53.25" customHeight="1" x14ac:dyDescent="0.2">
      <c r="C11" s="91"/>
      <c r="D11" s="91"/>
      <c r="E11" s="263"/>
      <c r="F11" s="462"/>
      <c r="G11" s="375" t="s">
        <v>170</v>
      </c>
      <c r="H11" s="460"/>
      <c r="I11" s="375" t="s">
        <v>170</v>
      </c>
      <c r="J11" s="460"/>
      <c r="K11" s="375" t="s">
        <v>170</v>
      </c>
    </row>
    <row r="12" spans="2:11" ht="12.75" customHeight="1" x14ac:dyDescent="0.2">
      <c r="B12" s="122"/>
      <c r="C12" s="123" t="s">
        <v>79</v>
      </c>
      <c r="D12" s="124" t="s">
        <v>331</v>
      </c>
      <c r="E12" s="211" t="s">
        <v>290</v>
      </c>
      <c r="F12" s="212" t="s">
        <v>290</v>
      </c>
      <c r="G12" s="212" t="s">
        <v>290</v>
      </c>
      <c r="H12" s="212" t="s">
        <v>290</v>
      </c>
      <c r="I12" s="212" t="s">
        <v>290</v>
      </c>
      <c r="J12" s="212" t="s">
        <v>290</v>
      </c>
      <c r="K12" s="213" t="s">
        <v>290</v>
      </c>
    </row>
    <row r="13" spans="2:11" ht="12.75" customHeight="1" x14ac:dyDescent="0.2">
      <c r="B13" s="125" t="s">
        <v>80</v>
      </c>
      <c r="C13" s="69" t="s">
        <v>81</v>
      </c>
      <c r="D13" s="70" t="s">
        <v>323</v>
      </c>
      <c r="E13" s="214">
        <v>9.6</v>
      </c>
      <c r="F13" s="71">
        <v>0</v>
      </c>
      <c r="G13" s="108">
        <v>0</v>
      </c>
      <c r="H13" s="71">
        <v>9.6</v>
      </c>
      <c r="I13" s="108">
        <v>0</v>
      </c>
      <c r="J13" s="71">
        <v>0</v>
      </c>
      <c r="K13" s="215">
        <v>0</v>
      </c>
    </row>
    <row r="14" spans="2:11" ht="12.75" customHeight="1" x14ac:dyDescent="0.2">
      <c r="B14" s="125"/>
      <c r="C14" s="45"/>
      <c r="D14" s="45" t="s">
        <v>324</v>
      </c>
      <c r="E14" s="216">
        <v>0</v>
      </c>
      <c r="F14" s="110"/>
      <c r="G14" s="113">
        <v>0</v>
      </c>
      <c r="H14" s="110"/>
      <c r="I14" s="113">
        <v>0</v>
      </c>
      <c r="J14" s="110">
        <v>0</v>
      </c>
      <c r="K14" s="217">
        <v>0</v>
      </c>
    </row>
    <row r="15" spans="2:11" ht="12.75" customHeight="1" x14ac:dyDescent="0.2">
      <c r="B15" s="125" t="s">
        <v>82</v>
      </c>
      <c r="C15" s="69" t="s">
        <v>83</v>
      </c>
      <c r="D15" s="70" t="s">
        <v>323</v>
      </c>
      <c r="E15" s="214">
        <v>9.6</v>
      </c>
      <c r="F15" s="71">
        <v>0</v>
      </c>
      <c r="G15" s="108">
        <v>0</v>
      </c>
      <c r="H15" s="71">
        <v>9.6</v>
      </c>
      <c r="I15" s="108">
        <v>0</v>
      </c>
      <c r="J15" s="71">
        <v>0</v>
      </c>
      <c r="K15" s="215">
        <v>0</v>
      </c>
    </row>
    <row r="16" spans="2:11" ht="12.75" customHeight="1" x14ac:dyDescent="0.2">
      <c r="B16" s="125"/>
      <c r="C16" s="45"/>
      <c r="D16" s="45" t="s">
        <v>324</v>
      </c>
      <c r="E16" s="216">
        <v>0</v>
      </c>
      <c r="F16" s="110"/>
      <c r="G16" s="113">
        <v>0</v>
      </c>
      <c r="H16" s="110"/>
      <c r="I16" s="113">
        <v>0</v>
      </c>
      <c r="J16" s="110">
        <v>0</v>
      </c>
      <c r="K16" s="217">
        <v>0</v>
      </c>
    </row>
    <row r="17" spans="2:4" ht="12.75" customHeight="1" x14ac:dyDescent="0.2">
      <c r="B17" s="125" t="s">
        <v>94</v>
      </c>
      <c r="C17" s="126" t="s">
        <v>325</v>
      </c>
      <c r="D17" s="345"/>
    </row>
    <row r="18" spans="2:4" ht="12.75" customHeight="1" x14ac:dyDescent="0.2">
      <c r="B18" s="125"/>
    </row>
    <row r="19" spans="2:4" ht="12.75" customHeight="1" x14ac:dyDescent="0.2">
      <c r="C19" s="20" t="s">
        <v>171</v>
      </c>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B3" sqref="B3"/>
    </sheetView>
  </sheetViews>
  <sheetFormatPr baseColWidth="10" defaultColWidth="9.140625" defaultRowHeight="12.75" x14ac:dyDescent="0.2"/>
  <cols>
    <col min="1" max="1" width="0.85546875" style="326" customWidth="1"/>
    <col min="2" max="2" width="45.85546875" style="326" customWidth="1"/>
    <col min="3" max="3" width="9.5703125" style="326" customWidth="1"/>
    <col min="4" max="5" width="12.7109375" style="326" customWidth="1"/>
    <col min="6" max="6" width="14.42578125" style="326" customWidth="1"/>
    <col min="7" max="1025" width="8.7109375" style="326" customWidth="1"/>
  </cols>
  <sheetData>
    <row r="2" spans="1:5" x14ac:dyDescent="0.2">
      <c r="B2" s="192" t="s">
        <v>189</v>
      </c>
    </row>
    <row r="4" spans="1:5" x14ac:dyDescent="0.2">
      <c r="B4" s="346" t="s">
        <v>190</v>
      </c>
      <c r="C4" s="366"/>
      <c r="D4" s="366"/>
    </row>
    <row r="5" spans="1:5" x14ac:dyDescent="0.2">
      <c r="B5" s="409" t="str">
        <f>+StTai!B17</f>
        <v>2. Quarter 2023</v>
      </c>
      <c r="C5" s="479"/>
      <c r="D5" s="479"/>
    </row>
    <row r="6" spans="1:5" x14ac:dyDescent="0.2">
      <c r="B6" s="331"/>
    </row>
    <row r="7" spans="1:5" x14ac:dyDescent="0.2">
      <c r="A7" s="179">
        <v>0</v>
      </c>
      <c r="B7" s="367" t="s">
        <v>8</v>
      </c>
      <c r="C7" s="350"/>
      <c r="D7" s="350"/>
      <c r="E7" s="350"/>
    </row>
    <row r="8" spans="1:5" ht="13.5" customHeight="1" thickBot="1" x14ac:dyDescent="0.25">
      <c r="A8" s="179">
        <v>0</v>
      </c>
      <c r="B8" s="127"/>
      <c r="C8" s="128"/>
      <c r="D8" s="327" t="s">
        <v>327</v>
      </c>
      <c r="E8" s="328" t="s">
        <v>328</v>
      </c>
    </row>
    <row r="9" spans="1:5" x14ac:dyDescent="0.2">
      <c r="A9" s="179">
        <v>0</v>
      </c>
      <c r="B9" s="370" t="s">
        <v>191</v>
      </c>
      <c r="C9" s="170" t="s">
        <v>9</v>
      </c>
      <c r="D9" s="182">
        <v>33460.6</v>
      </c>
      <c r="E9" s="183">
        <v>31894.544999999998</v>
      </c>
    </row>
    <row r="10" spans="1:5" s="130" customFormat="1" ht="21.75" customHeight="1" thickBot="1" x14ac:dyDescent="0.25">
      <c r="A10" s="131">
        <v>0</v>
      </c>
      <c r="B10" s="203" t="s">
        <v>192</v>
      </c>
      <c r="C10" s="132" t="s">
        <v>193</v>
      </c>
      <c r="D10" s="133">
        <v>97</v>
      </c>
      <c r="E10" s="173">
        <v>85</v>
      </c>
    </row>
    <row r="11" spans="1:5" ht="13.5" customHeight="1" thickBot="1" x14ac:dyDescent="0.25">
      <c r="A11" s="179">
        <v>0</v>
      </c>
      <c r="B11" s="368"/>
      <c r="C11" s="350"/>
      <c r="D11" s="350"/>
      <c r="E11" s="369"/>
    </row>
    <row r="12" spans="1:5" x14ac:dyDescent="0.2">
      <c r="A12" s="179">
        <v>0</v>
      </c>
      <c r="B12" s="371" t="s">
        <v>11</v>
      </c>
      <c r="C12" s="204" t="s">
        <v>9</v>
      </c>
      <c r="D12" s="171">
        <v>36474.400000000001</v>
      </c>
      <c r="E12" s="172">
        <v>33453.966999999997</v>
      </c>
    </row>
    <row r="13" spans="1:5" ht="28.5" customHeight="1" x14ac:dyDescent="0.2">
      <c r="A13" s="179"/>
      <c r="B13" s="193" t="s">
        <v>194</v>
      </c>
      <c r="C13" s="135" t="s">
        <v>9</v>
      </c>
      <c r="D13" s="136">
        <v>0</v>
      </c>
      <c r="E13" s="175">
        <v>0</v>
      </c>
    </row>
    <row r="14" spans="1:5" ht="31.5" customHeight="1" x14ac:dyDescent="0.2">
      <c r="A14" s="179">
        <v>0</v>
      </c>
      <c r="B14" s="194" t="s">
        <v>195</v>
      </c>
      <c r="C14" s="135" t="s">
        <v>9</v>
      </c>
      <c r="D14" s="136">
        <v>0</v>
      </c>
      <c r="E14" s="175">
        <v>0</v>
      </c>
    </row>
    <row r="15" spans="1:5" ht="31.5" customHeight="1" x14ac:dyDescent="0.2">
      <c r="A15" s="179">
        <v>0</v>
      </c>
      <c r="B15" s="194" t="s">
        <v>196</v>
      </c>
      <c r="C15" s="137" t="s">
        <v>9</v>
      </c>
      <c r="D15" s="136">
        <v>0</v>
      </c>
      <c r="E15" s="175">
        <v>0</v>
      </c>
    </row>
    <row r="16" spans="1:5" ht="31.5" customHeight="1" x14ac:dyDescent="0.2">
      <c r="A16" s="179">
        <v>0</v>
      </c>
      <c r="B16" s="302" t="s">
        <v>197</v>
      </c>
      <c r="C16" s="137" t="s">
        <v>9</v>
      </c>
      <c r="D16" s="136">
        <v>0</v>
      </c>
      <c r="E16" s="175">
        <v>0</v>
      </c>
    </row>
    <row r="17" spans="1:5" ht="31.5" customHeight="1" x14ac:dyDescent="0.2">
      <c r="A17" s="179"/>
      <c r="B17" s="195" t="s">
        <v>198</v>
      </c>
      <c r="C17" s="137" t="s">
        <v>9</v>
      </c>
      <c r="D17" s="136">
        <v>0</v>
      </c>
      <c r="E17" s="175" t="s">
        <v>265</v>
      </c>
    </row>
    <row r="18" spans="1:5" s="130" customFormat="1" ht="21" customHeight="1" x14ac:dyDescent="0.2">
      <c r="A18" s="131">
        <v>0</v>
      </c>
      <c r="B18" s="196" t="s">
        <v>199</v>
      </c>
      <c r="C18" s="137" t="s">
        <v>193</v>
      </c>
      <c r="D18" s="136">
        <v>96</v>
      </c>
      <c r="E18" s="175">
        <v>96</v>
      </c>
    </row>
    <row r="19" spans="1:5" x14ac:dyDescent="0.2">
      <c r="A19" s="179">
        <v>0</v>
      </c>
      <c r="B19" s="480" t="s">
        <v>200</v>
      </c>
      <c r="C19" s="135" t="s">
        <v>201</v>
      </c>
      <c r="D19" s="136">
        <v>0</v>
      </c>
      <c r="E19" s="175">
        <v>0</v>
      </c>
    </row>
    <row r="20" spans="1:5" x14ac:dyDescent="0.2">
      <c r="A20" s="179">
        <v>0</v>
      </c>
      <c r="B20" s="481"/>
      <c r="C20" s="137" t="s">
        <v>202</v>
      </c>
      <c r="D20" s="136">
        <v>728.9</v>
      </c>
      <c r="E20" s="175">
        <v>734.23400000000004</v>
      </c>
    </row>
    <row r="21" spans="1:5" x14ac:dyDescent="0.2">
      <c r="A21" s="179">
        <v>0</v>
      </c>
      <c r="B21" s="481"/>
      <c r="C21" s="137" t="s">
        <v>203</v>
      </c>
      <c r="D21" s="136">
        <v>0</v>
      </c>
      <c r="E21" s="175">
        <v>0</v>
      </c>
    </row>
    <row r="22" spans="1:5" x14ac:dyDescent="0.2">
      <c r="A22" s="179"/>
      <c r="B22" s="481"/>
      <c r="C22" s="137" t="s">
        <v>204</v>
      </c>
      <c r="D22" s="136">
        <v>0</v>
      </c>
      <c r="E22" s="175">
        <v>0</v>
      </c>
    </row>
    <row r="23" spans="1:5" x14ac:dyDescent="0.2">
      <c r="A23" s="179"/>
      <c r="B23" s="481"/>
      <c r="C23" s="137" t="s">
        <v>205</v>
      </c>
      <c r="D23" s="136">
        <v>-180.9</v>
      </c>
      <c r="E23" s="175">
        <v>-89.698999999999998</v>
      </c>
    </row>
    <row r="24" spans="1:5" x14ac:dyDescent="0.2">
      <c r="A24" s="179"/>
      <c r="B24" s="481"/>
      <c r="C24" s="137" t="s">
        <v>206</v>
      </c>
      <c r="D24" s="136">
        <v>0</v>
      </c>
      <c r="E24" s="175">
        <v>0</v>
      </c>
    </row>
    <row r="25" spans="1:5" x14ac:dyDescent="0.2">
      <c r="A25" s="179"/>
      <c r="B25" s="481"/>
      <c r="C25" s="137" t="s">
        <v>207</v>
      </c>
      <c r="D25" s="136">
        <v>0</v>
      </c>
      <c r="E25" s="175">
        <v>0</v>
      </c>
    </row>
    <row r="26" spans="1:5" x14ac:dyDescent="0.2">
      <c r="A26" s="179"/>
      <c r="B26" s="481"/>
      <c r="C26" s="137" t="s">
        <v>208</v>
      </c>
      <c r="D26" s="136">
        <v>0</v>
      </c>
      <c r="E26" s="175">
        <v>0</v>
      </c>
    </row>
    <row r="27" spans="1:5" x14ac:dyDescent="0.2">
      <c r="A27" s="179"/>
      <c r="B27" s="481"/>
      <c r="C27" s="137" t="s">
        <v>209</v>
      </c>
      <c r="D27" s="136">
        <v>0</v>
      </c>
      <c r="E27" s="175">
        <v>0</v>
      </c>
    </row>
    <row r="28" spans="1:5" x14ac:dyDescent="0.2">
      <c r="A28" s="179"/>
      <c r="B28" s="481"/>
      <c r="C28" s="137" t="s">
        <v>210</v>
      </c>
      <c r="D28" s="136">
        <v>224.5</v>
      </c>
      <c r="E28" s="175">
        <v>167.67699999999999</v>
      </c>
    </row>
    <row r="29" spans="1:5" x14ac:dyDescent="0.2">
      <c r="A29" s="179">
        <v>0</v>
      </c>
      <c r="B29" s="197"/>
      <c r="C29" s="137" t="s">
        <v>211</v>
      </c>
      <c r="D29" s="136">
        <v>0</v>
      </c>
      <c r="E29" s="175">
        <v>0</v>
      </c>
    </row>
    <row r="30" spans="1:5" ht="27" customHeight="1" x14ac:dyDescent="0.2">
      <c r="A30" s="179">
        <v>0</v>
      </c>
      <c r="B30" s="198" t="s">
        <v>212</v>
      </c>
      <c r="C30" s="137" t="s">
        <v>213</v>
      </c>
      <c r="D30" s="136">
        <v>5</v>
      </c>
      <c r="E30" s="175">
        <v>5</v>
      </c>
    </row>
    <row r="31" spans="1:5" ht="31.5" customHeight="1" x14ac:dyDescent="0.2">
      <c r="A31" s="179">
        <v>0</v>
      </c>
      <c r="B31" s="138" t="s">
        <v>214</v>
      </c>
      <c r="C31" s="137" t="s">
        <v>193</v>
      </c>
      <c r="D31" s="136">
        <v>53</v>
      </c>
      <c r="E31" s="175">
        <v>52</v>
      </c>
    </row>
    <row r="32" spans="1:5" ht="13.5" customHeight="1" thickBot="1" x14ac:dyDescent="0.25">
      <c r="A32" s="179">
        <v>0</v>
      </c>
      <c r="B32" s="139" t="s">
        <v>215</v>
      </c>
      <c r="C32" s="180" t="s">
        <v>193</v>
      </c>
      <c r="D32" s="176">
        <v>0</v>
      </c>
      <c r="E32" s="177">
        <v>0</v>
      </c>
    </row>
    <row r="33" spans="1:6" ht="13.5" customHeight="1" thickBot="1" x14ac:dyDescent="0.25">
      <c r="B33" s="368"/>
      <c r="C33" s="350"/>
      <c r="D33" s="350"/>
      <c r="E33" s="369"/>
    </row>
    <row r="34" spans="1:6" x14ac:dyDescent="0.2">
      <c r="A34" s="179">
        <v>1</v>
      </c>
      <c r="B34" s="371" t="s">
        <v>216</v>
      </c>
      <c r="C34" s="204"/>
      <c r="D34" s="171"/>
      <c r="E34" s="172"/>
    </row>
    <row r="35" spans="1:6" ht="31.5" customHeight="1" x14ac:dyDescent="0.2">
      <c r="A35" s="179"/>
      <c r="B35" s="199" t="s">
        <v>217</v>
      </c>
      <c r="C35" s="135" t="s">
        <v>9</v>
      </c>
      <c r="D35" s="136">
        <v>-316.10000000000002</v>
      </c>
      <c r="E35" s="175">
        <v>0</v>
      </c>
    </row>
    <row r="36" spans="1:6" x14ac:dyDescent="0.2">
      <c r="A36" s="179"/>
      <c r="B36" s="199" t="s">
        <v>218</v>
      </c>
      <c r="C36" s="135" t="s">
        <v>219</v>
      </c>
      <c r="D36" s="303">
        <v>88</v>
      </c>
      <c r="E36" s="304">
        <v>0</v>
      </c>
    </row>
    <row r="37" spans="1:6" ht="21.75" customHeight="1" thickBot="1" x14ac:dyDescent="0.25">
      <c r="A37" s="179">
        <v>1</v>
      </c>
      <c r="B37" s="139" t="s">
        <v>220</v>
      </c>
      <c r="C37" s="202" t="s">
        <v>9</v>
      </c>
      <c r="D37" s="176">
        <v>942.3</v>
      </c>
      <c r="E37" s="177">
        <v>0</v>
      </c>
    </row>
    <row r="38" spans="1:6" ht="13.5" customHeight="1" thickBot="1" x14ac:dyDescent="0.25">
      <c r="A38" s="179">
        <v>1</v>
      </c>
      <c r="B38" s="368"/>
      <c r="C38" s="350"/>
      <c r="D38" s="350"/>
      <c r="E38" s="369"/>
    </row>
    <row r="39" spans="1:6" x14ac:dyDescent="0.2">
      <c r="A39" s="179"/>
      <c r="B39" s="371" t="s">
        <v>221</v>
      </c>
      <c r="C39" s="204"/>
      <c r="D39" s="171"/>
      <c r="E39" s="172"/>
      <c r="F39" s="186"/>
    </row>
    <row r="40" spans="1:6" ht="21" customHeight="1" x14ac:dyDescent="0.2">
      <c r="A40" s="179"/>
      <c r="B40" s="194" t="s">
        <v>222</v>
      </c>
      <c r="C40" s="135" t="s">
        <v>193</v>
      </c>
      <c r="D40" s="136">
        <v>0</v>
      </c>
      <c r="E40" s="175">
        <v>0</v>
      </c>
      <c r="F40" s="186"/>
    </row>
    <row r="41" spans="1:6" ht="21" customHeight="1" x14ac:dyDescent="0.2">
      <c r="A41" s="179"/>
      <c r="B41" s="194" t="s">
        <v>223</v>
      </c>
      <c r="C41" s="135" t="s">
        <v>193</v>
      </c>
      <c r="D41" s="136">
        <v>0</v>
      </c>
      <c r="E41" s="175">
        <v>0</v>
      </c>
      <c r="F41" s="186"/>
    </row>
    <row r="42" spans="1:6" ht="21" customHeight="1" x14ac:dyDescent="0.2">
      <c r="A42" s="179"/>
      <c r="B42" s="194" t="s">
        <v>224</v>
      </c>
      <c r="C42" s="135" t="s">
        <v>193</v>
      </c>
      <c r="D42" s="136">
        <v>0</v>
      </c>
      <c r="E42" s="175">
        <v>0</v>
      </c>
      <c r="F42" s="186"/>
    </row>
    <row r="43" spans="1:6" ht="21" customHeight="1" x14ac:dyDescent="0.2">
      <c r="A43" s="179"/>
      <c r="B43" s="194" t="s">
        <v>225</v>
      </c>
      <c r="C43" s="135" t="s">
        <v>193</v>
      </c>
      <c r="D43" s="136">
        <v>0</v>
      </c>
      <c r="E43" s="175">
        <v>0</v>
      </c>
      <c r="F43" s="186"/>
    </row>
    <row r="44" spans="1:6" ht="21" customHeight="1" x14ac:dyDescent="0.2">
      <c r="A44" s="179"/>
      <c r="B44" s="194" t="s">
        <v>226</v>
      </c>
      <c r="C44" s="135" t="s">
        <v>193</v>
      </c>
      <c r="D44" s="136">
        <v>0</v>
      </c>
      <c r="E44" s="175">
        <v>0</v>
      </c>
      <c r="F44" s="186"/>
    </row>
    <row r="45" spans="1:6" ht="21.75" customHeight="1" thickBot="1" x14ac:dyDescent="0.25">
      <c r="A45" s="179"/>
      <c r="B45" s="200" t="s">
        <v>227</v>
      </c>
      <c r="C45" s="202" t="s">
        <v>193</v>
      </c>
      <c r="D45" s="176">
        <v>0</v>
      </c>
      <c r="E45" s="177">
        <v>0</v>
      </c>
      <c r="F45" s="186"/>
    </row>
    <row r="46" spans="1:6" ht="13.5" customHeight="1" thickBot="1" x14ac:dyDescent="0.25">
      <c r="A46" s="179"/>
      <c r="B46" s="368"/>
      <c r="C46" s="350"/>
      <c r="D46" s="350"/>
      <c r="E46" s="369"/>
      <c r="F46" s="186"/>
    </row>
    <row r="47" spans="1:6" x14ac:dyDescent="0.2">
      <c r="A47" s="179"/>
      <c r="B47" s="372" t="s">
        <v>228</v>
      </c>
      <c r="C47" s="134"/>
      <c r="D47" s="129"/>
      <c r="E47" s="174"/>
    </row>
    <row r="48" spans="1:6" ht="32.25" customHeight="1" thickBot="1" x14ac:dyDescent="0.25">
      <c r="A48" s="179"/>
      <c r="B48" s="200" t="s">
        <v>229</v>
      </c>
      <c r="C48" s="180" t="s">
        <v>193</v>
      </c>
      <c r="D48" s="176">
        <v>0.24</v>
      </c>
      <c r="E48" s="177">
        <v>0</v>
      </c>
    </row>
    <row r="51" spans="2:2" x14ac:dyDescent="0.2">
      <c r="B51" s="20" t="s">
        <v>171</v>
      </c>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B3" sqref="B3"/>
    </sheetView>
  </sheetViews>
  <sheetFormatPr baseColWidth="10" defaultColWidth="9.140625" defaultRowHeight="12.75" x14ac:dyDescent="0.2"/>
  <cols>
    <col min="1" max="1" width="0.85546875" style="326" customWidth="1"/>
    <col min="2" max="2" width="45.85546875" style="326" customWidth="1"/>
    <col min="3" max="3" width="9.5703125" style="326" customWidth="1"/>
    <col min="4" max="5" width="12.7109375" style="326" customWidth="1"/>
    <col min="6" max="6" width="14.42578125" style="326" customWidth="1"/>
    <col min="7" max="1025" width="8.7109375" style="326" customWidth="1"/>
  </cols>
  <sheetData>
    <row r="2" spans="1:5" x14ac:dyDescent="0.2">
      <c r="B2" s="192" t="s">
        <v>189</v>
      </c>
    </row>
    <row r="4" spans="1:5" x14ac:dyDescent="0.2">
      <c r="B4" s="346" t="s">
        <v>190</v>
      </c>
      <c r="C4" s="366"/>
      <c r="D4" s="366"/>
    </row>
    <row r="5" spans="1:5" x14ac:dyDescent="0.2">
      <c r="B5" s="409" t="str">
        <f>+StTai!B17</f>
        <v>2. Quarter 2023</v>
      </c>
      <c r="C5" s="479"/>
      <c r="D5" s="479"/>
    </row>
    <row r="6" spans="1:5" x14ac:dyDescent="0.2">
      <c r="B6" s="331"/>
    </row>
    <row r="7" spans="1:5" x14ac:dyDescent="0.2">
      <c r="A7" s="179">
        <v>1</v>
      </c>
      <c r="B7" s="367" t="s">
        <v>18</v>
      </c>
      <c r="C7" s="350"/>
      <c r="D7" s="350"/>
      <c r="E7" s="350"/>
    </row>
    <row r="8" spans="1:5" ht="13.5" customHeight="1" thickBot="1" x14ac:dyDescent="0.25">
      <c r="A8" s="179">
        <v>1</v>
      </c>
      <c r="B8" s="127"/>
      <c r="C8" s="128"/>
      <c r="D8" s="327" t="s">
        <v>327</v>
      </c>
      <c r="E8" s="328" t="s">
        <v>328</v>
      </c>
    </row>
    <row r="9" spans="1:5" x14ac:dyDescent="0.2">
      <c r="A9" s="179">
        <v>1</v>
      </c>
      <c r="B9" s="370" t="s">
        <v>191</v>
      </c>
      <c r="C9" s="181" t="s">
        <v>9</v>
      </c>
      <c r="D9" s="182">
        <v>1271.7</v>
      </c>
      <c r="E9" s="183">
        <v>1405.393</v>
      </c>
    </row>
    <row r="10" spans="1:5" ht="21.75" customHeight="1" thickBot="1" x14ac:dyDescent="0.25">
      <c r="A10" s="179">
        <v>1</v>
      </c>
      <c r="B10" s="203" t="s">
        <v>192</v>
      </c>
      <c r="C10" s="132" t="s">
        <v>193</v>
      </c>
      <c r="D10" s="133">
        <v>91</v>
      </c>
      <c r="E10" s="173">
        <v>92</v>
      </c>
    </row>
    <row r="11" spans="1:5" ht="13.5" customHeight="1" thickBot="1" x14ac:dyDescent="0.25">
      <c r="A11" s="179">
        <v>1</v>
      </c>
      <c r="B11" s="373"/>
      <c r="C11" s="350"/>
      <c r="D11" s="350"/>
      <c r="E11" s="369"/>
    </row>
    <row r="12" spans="1:5" x14ac:dyDescent="0.2">
      <c r="A12" s="179">
        <v>1</v>
      </c>
      <c r="B12" s="371" t="s">
        <v>11</v>
      </c>
      <c r="C12" s="205" t="s">
        <v>9</v>
      </c>
      <c r="D12" s="182">
        <v>1444.6</v>
      </c>
      <c r="E12" s="183">
        <v>1539.8610000000001</v>
      </c>
    </row>
    <row r="13" spans="1:5" ht="42" customHeight="1" x14ac:dyDescent="0.2">
      <c r="A13" s="179"/>
      <c r="B13" s="194" t="s">
        <v>230</v>
      </c>
      <c r="C13" s="135" t="s">
        <v>9</v>
      </c>
      <c r="D13" s="136">
        <v>0</v>
      </c>
      <c r="E13" s="175">
        <v>0</v>
      </c>
    </row>
    <row r="14" spans="1:5" ht="31.5" customHeight="1" x14ac:dyDescent="0.2">
      <c r="A14" s="179">
        <v>1</v>
      </c>
      <c r="B14" s="194" t="s">
        <v>231</v>
      </c>
      <c r="C14" s="135" t="s">
        <v>9</v>
      </c>
      <c r="D14" s="140">
        <v>0</v>
      </c>
      <c r="E14" s="184">
        <v>0</v>
      </c>
    </row>
    <row r="15" spans="1:5" ht="31.5" customHeight="1" x14ac:dyDescent="0.2">
      <c r="A15" s="179"/>
      <c r="B15" s="194" t="s">
        <v>232</v>
      </c>
      <c r="C15" s="135"/>
      <c r="D15" s="140">
        <v>0</v>
      </c>
      <c r="E15" s="184"/>
    </row>
    <row r="16" spans="1:5" ht="18" customHeight="1" x14ac:dyDescent="0.2">
      <c r="A16" s="179"/>
      <c r="B16" s="201" t="s">
        <v>233</v>
      </c>
      <c r="C16" s="137" t="s">
        <v>193</v>
      </c>
      <c r="D16" s="136">
        <v>91</v>
      </c>
      <c r="E16" s="175">
        <v>91</v>
      </c>
    </row>
    <row r="17" spans="1:5" x14ac:dyDescent="0.2">
      <c r="A17" s="179"/>
      <c r="B17" s="482" t="s">
        <v>200</v>
      </c>
      <c r="C17" s="137" t="s">
        <v>201</v>
      </c>
      <c r="D17" s="136">
        <v>0</v>
      </c>
      <c r="E17" s="175">
        <v>0</v>
      </c>
    </row>
    <row r="18" spans="1:5" x14ac:dyDescent="0.2">
      <c r="A18" s="179"/>
      <c r="B18" s="481"/>
      <c r="C18" s="137" t="s">
        <v>202</v>
      </c>
      <c r="D18" s="136">
        <v>0</v>
      </c>
      <c r="E18" s="175">
        <v>0</v>
      </c>
    </row>
    <row r="19" spans="1:5" x14ac:dyDescent="0.2">
      <c r="A19" s="179"/>
      <c r="B19" s="481"/>
      <c r="C19" s="137" t="s">
        <v>203</v>
      </c>
      <c r="D19" s="136">
        <v>0</v>
      </c>
      <c r="E19" s="175">
        <v>0</v>
      </c>
    </row>
    <row r="20" spans="1:5" x14ac:dyDescent="0.2">
      <c r="A20" s="179"/>
      <c r="B20" s="481"/>
      <c r="C20" s="137" t="s">
        <v>204</v>
      </c>
      <c r="D20" s="136">
        <v>0</v>
      </c>
      <c r="E20" s="175">
        <v>0</v>
      </c>
    </row>
    <row r="21" spans="1:5" x14ac:dyDescent="0.2">
      <c r="A21" s="179">
        <v>1</v>
      </c>
      <c r="B21" s="481"/>
      <c r="C21" s="137" t="s">
        <v>205</v>
      </c>
      <c r="D21" s="136">
        <v>0</v>
      </c>
      <c r="E21" s="175">
        <v>0</v>
      </c>
    </row>
    <row r="22" spans="1:5" x14ac:dyDescent="0.2">
      <c r="A22" s="179">
        <v>1</v>
      </c>
      <c r="B22" s="481"/>
      <c r="C22" s="137" t="s">
        <v>206</v>
      </c>
      <c r="D22" s="136">
        <v>0</v>
      </c>
      <c r="E22" s="175">
        <v>0</v>
      </c>
    </row>
    <row r="23" spans="1:5" x14ac:dyDescent="0.2">
      <c r="A23" s="179">
        <v>1</v>
      </c>
      <c r="B23" s="481"/>
      <c r="C23" s="137" t="s">
        <v>207</v>
      </c>
      <c r="D23" s="136">
        <v>0</v>
      </c>
      <c r="E23" s="175">
        <v>0</v>
      </c>
    </row>
    <row r="24" spans="1:5" x14ac:dyDescent="0.2">
      <c r="B24" s="481"/>
      <c r="C24" s="137" t="s">
        <v>208</v>
      </c>
      <c r="D24" s="136">
        <v>0</v>
      </c>
      <c r="E24" s="175">
        <v>0</v>
      </c>
    </row>
    <row r="25" spans="1:5" x14ac:dyDescent="0.2">
      <c r="B25" s="481"/>
      <c r="C25" s="137" t="s">
        <v>209</v>
      </c>
      <c r="D25" s="136">
        <v>0</v>
      </c>
      <c r="E25" s="175">
        <v>0</v>
      </c>
    </row>
    <row r="26" spans="1:5" x14ac:dyDescent="0.2">
      <c r="B26" s="481"/>
      <c r="C26" s="137" t="s">
        <v>210</v>
      </c>
      <c r="D26" s="136">
        <v>0</v>
      </c>
      <c r="E26" s="175">
        <v>0</v>
      </c>
    </row>
    <row r="27" spans="1:5" ht="13.5" customHeight="1" thickBot="1" x14ac:dyDescent="0.25">
      <c r="B27" s="483"/>
      <c r="C27" s="180" t="s">
        <v>211</v>
      </c>
      <c r="D27" s="176">
        <v>0</v>
      </c>
      <c r="E27" s="177">
        <v>0</v>
      </c>
    </row>
    <row r="28" spans="1:5" ht="13.5" customHeight="1" thickBot="1" x14ac:dyDescent="0.25">
      <c r="A28" s="179"/>
      <c r="B28" s="368"/>
      <c r="C28" s="350"/>
      <c r="D28" s="350"/>
      <c r="E28" s="369"/>
    </row>
    <row r="29" spans="1:5" x14ac:dyDescent="0.2">
      <c r="A29" s="179"/>
      <c r="B29" s="371" t="s">
        <v>216</v>
      </c>
      <c r="C29" s="204"/>
      <c r="D29" s="171"/>
      <c r="E29" s="172"/>
    </row>
    <row r="30" spans="1:5" ht="31.5" customHeight="1" x14ac:dyDescent="0.2">
      <c r="A30" s="179"/>
      <c r="B30" s="199" t="s">
        <v>217</v>
      </c>
      <c r="C30" s="135" t="s">
        <v>9</v>
      </c>
      <c r="D30" s="136">
        <v>-51.4</v>
      </c>
      <c r="E30" s="175">
        <v>0</v>
      </c>
    </row>
    <row r="31" spans="1:5" x14ac:dyDescent="0.2">
      <c r="A31" s="179"/>
      <c r="B31" s="199" t="s">
        <v>218</v>
      </c>
      <c r="C31" s="135" t="s">
        <v>219</v>
      </c>
      <c r="D31" s="303">
        <v>122</v>
      </c>
      <c r="E31" s="304">
        <v>0</v>
      </c>
    </row>
    <row r="32" spans="1:5" ht="21.75" customHeight="1" thickBot="1" x14ac:dyDescent="0.25">
      <c r="A32" s="179"/>
      <c r="B32" s="139" t="s">
        <v>220</v>
      </c>
      <c r="C32" s="202" t="s">
        <v>9</v>
      </c>
      <c r="D32" s="176">
        <v>222</v>
      </c>
      <c r="E32" s="177">
        <v>0</v>
      </c>
    </row>
    <row r="33" spans="1:5" ht="13.5" customHeight="1" thickBot="1" x14ac:dyDescent="0.25">
      <c r="A33" s="179">
        <v>2</v>
      </c>
      <c r="B33" s="368"/>
      <c r="C33" s="350"/>
      <c r="D33" s="350"/>
      <c r="E33" s="369"/>
    </row>
    <row r="34" spans="1:5" x14ac:dyDescent="0.2">
      <c r="A34" s="179"/>
      <c r="B34" s="371" t="s">
        <v>221</v>
      </c>
      <c r="C34" s="204"/>
      <c r="D34" s="171"/>
      <c r="E34" s="172"/>
    </row>
    <row r="35" spans="1:5" ht="21" customHeight="1" x14ac:dyDescent="0.2">
      <c r="A35" s="179"/>
      <c r="B35" s="199" t="s">
        <v>234</v>
      </c>
      <c r="C35" s="135" t="s">
        <v>193</v>
      </c>
      <c r="D35" s="136">
        <v>0</v>
      </c>
      <c r="E35" s="175">
        <v>0</v>
      </c>
    </row>
    <row r="36" spans="1:5" ht="21" customHeight="1" x14ac:dyDescent="0.2">
      <c r="A36" s="179"/>
      <c r="B36" s="199" t="s">
        <v>235</v>
      </c>
      <c r="C36" s="135" t="s">
        <v>193</v>
      </c>
      <c r="D36" s="136">
        <v>0.66</v>
      </c>
      <c r="E36" s="175">
        <v>0</v>
      </c>
    </row>
    <row r="37" spans="1:5" ht="21" customHeight="1" x14ac:dyDescent="0.2">
      <c r="A37" s="179"/>
      <c r="B37" s="199" t="s">
        <v>236</v>
      </c>
      <c r="C37" s="135" t="s">
        <v>193</v>
      </c>
      <c r="D37" s="136">
        <v>0</v>
      </c>
      <c r="E37" s="175">
        <v>0</v>
      </c>
    </row>
    <row r="38" spans="1:5" ht="21" customHeight="1" x14ac:dyDescent="0.2">
      <c r="A38" s="179"/>
      <c r="B38" s="199" t="s">
        <v>237</v>
      </c>
      <c r="C38" s="135" t="s">
        <v>193</v>
      </c>
      <c r="D38" s="136">
        <v>0</v>
      </c>
      <c r="E38" s="175">
        <v>0</v>
      </c>
    </row>
    <row r="39" spans="1:5" ht="21" customHeight="1" x14ac:dyDescent="0.2">
      <c r="A39" s="179"/>
      <c r="B39" s="199" t="s">
        <v>238</v>
      </c>
      <c r="C39" s="135" t="s">
        <v>193</v>
      </c>
      <c r="D39" s="136">
        <v>0</v>
      </c>
      <c r="E39" s="175">
        <v>0</v>
      </c>
    </row>
    <row r="40" spans="1:5" ht="21.75" customHeight="1" thickBot="1" x14ac:dyDescent="0.25">
      <c r="A40" s="179"/>
      <c r="B40" s="139" t="s">
        <v>239</v>
      </c>
      <c r="C40" s="202" t="s">
        <v>193</v>
      </c>
      <c r="D40" s="176">
        <v>0</v>
      </c>
      <c r="E40" s="177">
        <v>0</v>
      </c>
    </row>
    <row r="41" spans="1:5" ht="13.5" customHeight="1" thickBot="1" x14ac:dyDescent="0.25">
      <c r="A41" s="179"/>
      <c r="B41" s="368"/>
      <c r="C41" s="350"/>
      <c r="D41" s="350"/>
      <c r="E41" s="369"/>
    </row>
    <row r="42" spans="1:5" x14ac:dyDescent="0.2">
      <c r="A42" s="179"/>
      <c r="B42" s="371" t="s">
        <v>228</v>
      </c>
      <c r="C42" s="204"/>
      <c r="D42" s="171"/>
      <c r="E42" s="172"/>
    </row>
    <row r="43" spans="1:5" ht="32.25" customHeight="1" thickBot="1" x14ac:dyDescent="0.25">
      <c r="A43" s="179"/>
      <c r="B43" s="200" t="s">
        <v>229</v>
      </c>
      <c r="C43" s="180" t="s">
        <v>193</v>
      </c>
      <c r="D43" s="176">
        <v>0</v>
      </c>
      <c r="E43" s="177">
        <v>0</v>
      </c>
    </row>
    <row r="46" spans="1:5" x14ac:dyDescent="0.2">
      <c r="B46" s="20" t="s">
        <v>171</v>
      </c>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6" customWidth="1"/>
    <col min="2" max="2" width="45.85546875" style="326" customWidth="1"/>
    <col min="3" max="3" width="9.5703125" style="326" customWidth="1"/>
    <col min="4" max="5" width="12.7109375" style="326" customWidth="1"/>
    <col min="6" max="6" width="14.42578125" style="326" customWidth="1"/>
    <col min="7" max="1025" width="8.7109375" style="326" customWidth="1"/>
  </cols>
  <sheetData>
    <row r="5" spans="2:4" x14ac:dyDescent="0.2">
      <c r="B5" s="382"/>
      <c r="C5" s="382"/>
      <c r="D5" s="382"/>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82"/>
    </row>
    <row r="20" spans="2:2" x14ac:dyDescent="0.2">
      <c r="B20" s="382"/>
    </row>
    <row r="21" spans="2:2" x14ac:dyDescent="0.2">
      <c r="B21" s="382"/>
    </row>
    <row r="22" spans="2:2" x14ac:dyDescent="0.2">
      <c r="B22" s="382"/>
    </row>
    <row r="23" spans="2:2" x14ac:dyDescent="0.2">
      <c r="B23" s="382"/>
    </row>
    <row r="24" spans="2:2" x14ac:dyDescent="0.2">
      <c r="B24" s="382"/>
    </row>
    <row r="25" spans="2:2" x14ac:dyDescent="0.2">
      <c r="B25" s="382"/>
    </row>
    <row r="26" spans="2:2" x14ac:dyDescent="0.2">
      <c r="B26" s="382"/>
    </row>
    <row r="27" spans="2:2" x14ac:dyDescent="0.2">
      <c r="B27" s="382"/>
    </row>
    <row r="28" spans="2:2" x14ac:dyDescent="0.2">
      <c r="B28" s="382"/>
    </row>
    <row r="29" spans="2:2" ht="13.5" customHeight="1" thickBot="1" x14ac:dyDescent="0.25">
      <c r="B29" s="38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6" customWidth="1"/>
    <col min="2" max="2" width="45.85546875" style="326" customWidth="1"/>
    <col min="3" max="3" width="9.5703125" style="326" customWidth="1"/>
    <col min="4" max="5" width="12.7109375" style="326" customWidth="1"/>
    <col min="6" max="6" width="14.42578125" style="326" customWidth="1"/>
    <col min="7" max="1025" width="8.7109375" style="326" customWidth="1"/>
  </cols>
  <sheetData>
    <row r="5" spans="2:4" x14ac:dyDescent="0.2">
      <c r="B5" s="382"/>
      <c r="C5" s="382"/>
      <c r="D5" s="382"/>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82"/>
    </row>
    <row r="20" spans="2:2" x14ac:dyDescent="0.2">
      <c r="B20" s="382"/>
    </row>
    <row r="21" spans="2:2" x14ac:dyDescent="0.2">
      <c r="B21" s="382"/>
    </row>
    <row r="22" spans="2:2" x14ac:dyDescent="0.2">
      <c r="B22" s="382"/>
    </row>
    <row r="23" spans="2:2" x14ac:dyDescent="0.2">
      <c r="B23" s="382"/>
    </row>
    <row r="24" spans="2:2" x14ac:dyDescent="0.2">
      <c r="B24" s="382"/>
    </row>
    <row r="25" spans="2:2" x14ac:dyDescent="0.2">
      <c r="B25" s="382"/>
    </row>
    <row r="26" spans="2:2" x14ac:dyDescent="0.2">
      <c r="B26" s="382"/>
    </row>
    <row r="27" spans="2:2" x14ac:dyDescent="0.2">
      <c r="B27" s="382"/>
    </row>
    <row r="28" spans="2:2" x14ac:dyDescent="0.2">
      <c r="B28" s="382"/>
    </row>
    <row r="29" spans="2:2" ht="13.5" customHeight="1" thickBot="1" x14ac:dyDescent="0.25">
      <c r="B29" s="382"/>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30" customWidth="1"/>
    <col min="2" max="2" width="8.140625" style="330" customWidth="1"/>
    <col min="3" max="3" width="11.5703125" style="330" hidden="1" customWidth="1"/>
    <col min="4" max="4" width="73.140625" style="330" customWidth="1"/>
    <col min="5" max="5" width="50.7109375" style="330" customWidth="1"/>
    <col min="6" max="7" width="15.7109375" style="330" customWidth="1"/>
    <col min="8" max="8" width="18.85546875" style="330" customWidth="1"/>
    <col min="9" max="257" width="11.42578125" style="330" customWidth="1"/>
    <col min="258" max="1025" width="11.42578125" style="326" customWidth="1"/>
  </cols>
  <sheetData>
    <row r="1" spans="1:257" ht="5.0999999999999996" customHeight="1" x14ac:dyDescent="0.2"/>
    <row r="2" spans="1:257" ht="12.75" customHeight="1" x14ac:dyDescent="0.2">
      <c r="B2" s="31" t="s">
        <v>240</v>
      </c>
      <c r="C2" s="31"/>
      <c r="D2" s="31"/>
      <c r="E2" s="31"/>
      <c r="F2" s="31"/>
      <c r="G2" s="31"/>
    </row>
    <row r="3" spans="1:257" ht="18" customHeight="1" x14ac:dyDescent="0.2"/>
    <row r="4" spans="1:257" ht="12.75" customHeight="1" x14ac:dyDescent="0.2">
      <c r="B4" s="409" t="s">
        <v>241</v>
      </c>
      <c r="C4" s="410"/>
      <c r="D4" s="410"/>
      <c r="E4" s="410"/>
      <c r="F4" s="410"/>
      <c r="G4" s="410"/>
    </row>
    <row r="5" spans="1:257" ht="12.75" customHeight="1" x14ac:dyDescent="0.2">
      <c r="B5" s="409" t="str">
        <f>+StTai!B17</f>
        <v>2. Quarter 2023</v>
      </c>
      <c r="C5" s="410"/>
      <c r="D5" s="410"/>
      <c r="E5" s="349"/>
      <c r="F5" s="349"/>
      <c r="G5" s="349"/>
    </row>
    <row r="6" spans="1:257" ht="12.75" customHeight="1" x14ac:dyDescent="0.2"/>
    <row r="8" spans="1:257" x14ac:dyDescent="0.2">
      <c r="B8" s="367" t="s">
        <v>8</v>
      </c>
      <c r="C8" s="350"/>
      <c r="D8" s="350"/>
      <c r="E8" s="350"/>
    </row>
    <row r="9" spans="1:257" ht="13.5" customHeight="1" thickBot="1" x14ac:dyDescent="0.25">
      <c r="B9" s="127"/>
      <c r="C9" s="128"/>
      <c r="D9" s="327" t="s">
        <v>327</v>
      </c>
      <c r="E9" s="328" t="s">
        <v>332</v>
      </c>
    </row>
    <row r="10" spans="1:257" s="376" customFormat="1" ht="409.5" customHeight="1" thickBot="1" x14ac:dyDescent="0.25">
      <c r="A10" s="377"/>
      <c r="B10" s="188" t="s">
        <v>242</v>
      </c>
      <c r="C10" s="169" t="s">
        <v>43</v>
      </c>
      <c r="D10" s="342" t="s">
        <v>333</v>
      </c>
      <c r="E10" s="320">
        <v>0</v>
      </c>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377"/>
      <c r="AL10" s="377"/>
      <c r="AM10" s="377"/>
      <c r="AN10" s="377"/>
      <c r="AO10" s="377"/>
      <c r="AP10" s="377"/>
      <c r="AQ10" s="377"/>
      <c r="AR10" s="377"/>
      <c r="AS10" s="377"/>
      <c r="AT10" s="377"/>
      <c r="AU10" s="377"/>
      <c r="AV10" s="377"/>
      <c r="AW10" s="377"/>
      <c r="AX10" s="377"/>
      <c r="AY10" s="377"/>
      <c r="AZ10" s="377"/>
      <c r="BA10" s="377"/>
      <c r="BB10" s="377"/>
      <c r="BC10" s="377"/>
      <c r="BD10" s="377"/>
      <c r="BE10" s="377"/>
      <c r="BF10" s="377"/>
      <c r="BG10" s="377"/>
      <c r="BH10" s="377"/>
      <c r="BI10" s="377"/>
      <c r="BJ10" s="377"/>
      <c r="BK10" s="377"/>
      <c r="BL10" s="377"/>
      <c r="BM10" s="377"/>
      <c r="BN10" s="377"/>
      <c r="BO10" s="377"/>
      <c r="BP10" s="377"/>
      <c r="BQ10" s="377"/>
      <c r="BR10" s="377"/>
      <c r="BS10" s="377"/>
      <c r="BT10" s="377"/>
      <c r="BU10" s="377"/>
      <c r="BV10" s="377"/>
      <c r="BW10" s="377"/>
      <c r="BX10" s="377"/>
      <c r="BY10" s="377"/>
      <c r="BZ10" s="377"/>
      <c r="CA10" s="377"/>
      <c r="CB10" s="377"/>
      <c r="CC10" s="377"/>
      <c r="CD10" s="377"/>
      <c r="CE10" s="377"/>
      <c r="CF10" s="377"/>
      <c r="CG10" s="377"/>
      <c r="CH10" s="377"/>
      <c r="CI10" s="377"/>
      <c r="CJ10" s="377"/>
      <c r="CK10" s="377"/>
      <c r="CL10" s="377"/>
      <c r="CM10" s="377"/>
      <c r="CN10" s="377"/>
      <c r="CO10" s="377"/>
      <c r="CP10" s="377"/>
      <c r="CQ10" s="377"/>
      <c r="CR10" s="377"/>
      <c r="CS10" s="377"/>
      <c r="CT10" s="377"/>
      <c r="CU10" s="377"/>
      <c r="CV10" s="377"/>
      <c r="CW10" s="377"/>
      <c r="CX10" s="377"/>
      <c r="CY10" s="377"/>
      <c r="CZ10" s="377"/>
      <c r="DA10" s="377"/>
      <c r="DB10" s="377"/>
      <c r="DC10" s="377"/>
      <c r="DD10" s="377"/>
      <c r="DE10" s="377"/>
      <c r="DF10" s="377"/>
      <c r="DG10" s="377"/>
      <c r="DH10" s="377"/>
      <c r="DI10" s="377"/>
      <c r="DJ10" s="377"/>
      <c r="DK10" s="377"/>
      <c r="DL10" s="377"/>
      <c r="DM10" s="377"/>
      <c r="DN10" s="377"/>
      <c r="DO10" s="377"/>
      <c r="DP10" s="377"/>
      <c r="DQ10" s="377"/>
      <c r="DR10" s="377"/>
      <c r="DS10" s="377"/>
      <c r="DT10" s="377"/>
      <c r="DU10" s="377"/>
      <c r="DV10" s="377"/>
      <c r="DW10" s="377"/>
      <c r="DX10" s="377"/>
      <c r="DY10" s="377"/>
      <c r="DZ10" s="377"/>
      <c r="EA10" s="377"/>
      <c r="EB10" s="377"/>
      <c r="EC10" s="377"/>
      <c r="ED10" s="377"/>
      <c r="EE10" s="377"/>
      <c r="EF10" s="377"/>
      <c r="EG10" s="377"/>
      <c r="EH10" s="377"/>
      <c r="EI10" s="377"/>
      <c r="EJ10" s="377"/>
      <c r="EK10" s="377"/>
      <c r="EL10" s="377"/>
      <c r="EM10" s="377"/>
      <c r="EN10" s="377"/>
      <c r="EO10" s="377"/>
      <c r="EP10" s="377"/>
      <c r="EQ10" s="377"/>
      <c r="ER10" s="377"/>
      <c r="ES10" s="377"/>
      <c r="ET10" s="377"/>
      <c r="EU10" s="377"/>
      <c r="EV10" s="377"/>
      <c r="EW10" s="377"/>
      <c r="EX10" s="377"/>
      <c r="EY10" s="377"/>
      <c r="EZ10" s="377"/>
      <c r="FA10" s="377"/>
      <c r="FB10" s="377"/>
      <c r="FC10" s="377"/>
      <c r="FD10" s="377"/>
      <c r="FE10" s="377"/>
      <c r="FF10" s="377"/>
      <c r="FG10" s="377"/>
      <c r="FH10" s="377"/>
      <c r="FI10" s="377"/>
      <c r="FJ10" s="377"/>
      <c r="FK10" s="377"/>
      <c r="FL10" s="377"/>
      <c r="FM10" s="377"/>
      <c r="FN10" s="377"/>
      <c r="FO10" s="377"/>
      <c r="FP10" s="377"/>
      <c r="FQ10" s="377"/>
      <c r="FR10" s="377"/>
      <c r="FS10" s="377"/>
      <c r="FT10" s="377"/>
      <c r="FU10" s="377"/>
      <c r="FV10" s="377"/>
      <c r="FW10" s="377"/>
      <c r="FX10" s="377"/>
      <c r="FY10" s="377"/>
      <c r="FZ10" s="377"/>
      <c r="GA10" s="377"/>
      <c r="GB10" s="377"/>
      <c r="GC10" s="377"/>
      <c r="GD10" s="377"/>
      <c r="GE10" s="377"/>
      <c r="GF10" s="377"/>
      <c r="GG10" s="377"/>
      <c r="GH10" s="377"/>
      <c r="GI10" s="377"/>
      <c r="GJ10" s="377"/>
      <c r="GK10" s="377"/>
      <c r="GL10" s="377"/>
      <c r="GM10" s="377"/>
      <c r="GN10" s="377"/>
      <c r="GO10" s="377"/>
      <c r="GP10" s="377"/>
      <c r="GQ10" s="377"/>
      <c r="GR10" s="377"/>
      <c r="GS10" s="377"/>
      <c r="GT10" s="377"/>
      <c r="GU10" s="377"/>
      <c r="GV10" s="377"/>
      <c r="GW10" s="377"/>
      <c r="GX10" s="377"/>
      <c r="GY10" s="377"/>
      <c r="GZ10" s="377"/>
      <c r="HA10" s="377"/>
      <c r="HB10" s="377"/>
      <c r="HC10" s="377"/>
      <c r="HD10" s="377"/>
      <c r="HE10" s="377"/>
      <c r="HF10" s="377"/>
      <c r="HG10" s="377"/>
      <c r="HH10" s="377"/>
      <c r="HI10" s="377"/>
      <c r="HJ10" s="377"/>
      <c r="HK10" s="377"/>
      <c r="HL10" s="377"/>
      <c r="HM10" s="377"/>
      <c r="HN10" s="377"/>
      <c r="HO10" s="377"/>
      <c r="HP10" s="377"/>
      <c r="HQ10" s="377"/>
      <c r="HR10" s="377"/>
      <c r="HS10" s="377"/>
      <c r="HT10" s="377"/>
      <c r="HU10" s="377"/>
      <c r="HV10" s="377"/>
      <c r="HW10" s="377"/>
      <c r="HX10" s="377"/>
      <c r="HY10" s="377"/>
      <c r="HZ10" s="377"/>
      <c r="IA10" s="377"/>
      <c r="IB10" s="377"/>
      <c r="IC10" s="377"/>
      <c r="ID10" s="377"/>
      <c r="IE10" s="377"/>
      <c r="IF10" s="377"/>
      <c r="IG10" s="377"/>
      <c r="IH10" s="377"/>
      <c r="II10" s="377"/>
      <c r="IJ10" s="377"/>
      <c r="IK10" s="377"/>
      <c r="IL10" s="377"/>
      <c r="IM10" s="377"/>
      <c r="IN10" s="377"/>
      <c r="IO10" s="377"/>
      <c r="IP10" s="377"/>
      <c r="IQ10" s="377"/>
      <c r="IR10" s="377"/>
      <c r="IS10" s="377"/>
      <c r="IT10" s="377"/>
      <c r="IU10" s="377"/>
      <c r="IV10" s="377"/>
      <c r="IW10" s="377"/>
    </row>
    <row r="13" spans="1:257" x14ac:dyDescent="0.2">
      <c r="B13" s="367" t="s">
        <v>18</v>
      </c>
      <c r="C13" s="350"/>
      <c r="D13" s="350"/>
      <c r="E13" s="350"/>
    </row>
    <row r="14" spans="1:257" ht="13.5" customHeight="1" thickBot="1" x14ac:dyDescent="0.25">
      <c r="B14" s="127"/>
      <c r="C14" s="128"/>
      <c r="D14" s="378" t="s">
        <v>327</v>
      </c>
      <c r="E14" s="379" t="s">
        <v>332</v>
      </c>
    </row>
    <row r="15" spans="1:257" ht="13.5" customHeight="1" thickBot="1" x14ac:dyDescent="0.25">
      <c r="B15" s="188" t="s">
        <v>242</v>
      </c>
      <c r="C15" s="169" t="s">
        <v>43</v>
      </c>
      <c r="D15" s="342" t="s">
        <v>243</v>
      </c>
      <c r="E15" s="320">
        <v>0</v>
      </c>
    </row>
    <row r="18" spans="2:2" x14ac:dyDescent="0.2">
      <c r="B18" s="20" t="s">
        <v>171</v>
      </c>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6" customWidth="1"/>
  </cols>
  <sheetData>
    <row r="1" spans="2:11" ht="5.0999999999999996" customHeight="1" x14ac:dyDescent="0.2"/>
    <row r="2" spans="2:11" ht="15" customHeight="1" x14ac:dyDescent="0.2">
      <c r="B2" s="141" t="s">
        <v>244</v>
      </c>
      <c r="C2" s="142" t="s">
        <v>245</v>
      </c>
      <c r="D2" s="143"/>
      <c r="E2" s="141" t="s">
        <v>244</v>
      </c>
      <c r="F2" s="144" t="s">
        <v>246</v>
      </c>
      <c r="G2" s="143"/>
      <c r="H2" s="141" t="s">
        <v>244</v>
      </c>
      <c r="I2" s="145" t="s">
        <v>247</v>
      </c>
      <c r="K2" s="146"/>
    </row>
    <row r="3" spans="2:11" ht="15" customHeight="1" x14ac:dyDescent="0.2">
      <c r="B3" s="147" t="s">
        <v>248</v>
      </c>
      <c r="C3" s="148" t="s">
        <v>249</v>
      </c>
      <c r="D3" s="149"/>
      <c r="E3" s="150" t="s">
        <v>250</v>
      </c>
      <c r="F3" s="151" t="s">
        <v>251</v>
      </c>
      <c r="G3" s="152"/>
      <c r="H3" s="152"/>
      <c r="I3" s="153" t="s">
        <v>252</v>
      </c>
    </row>
    <row r="4" spans="2:11" ht="15" customHeight="1" x14ac:dyDescent="0.2">
      <c r="B4" s="147" t="s">
        <v>253</v>
      </c>
      <c r="C4" s="154">
        <v>2022</v>
      </c>
      <c r="D4" s="155"/>
      <c r="E4" s="156" t="s">
        <v>254</v>
      </c>
      <c r="F4" s="151" t="s">
        <v>255</v>
      </c>
      <c r="G4" s="152"/>
      <c r="H4" s="147" t="s">
        <v>256</v>
      </c>
      <c r="I4" s="157" t="s">
        <v>257</v>
      </c>
    </row>
    <row r="5" spans="2:11" ht="15" customHeight="1" x14ac:dyDescent="0.2">
      <c r="B5" s="147" t="s">
        <v>258</v>
      </c>
      <c r="C5" s="154" t="s">
        <v>259</v>
      </c>
      <c r="D5" s="155"/>
      <c r="E5" s="156" t="s">
        <v>260</v>
      </c>
      <c r="F5" s="151" t="str">
        <f>(Institut&amp;",created at "&amp;TEXT(ErstDatum,"TT-MMMM-JJJJ")&amp;" with "&amp;Version&amp;" bei "&amp;AusfInstitut)</f>
        <v>MHB,created at 01-Februar-2023 with V(3.10) bei BAR</v>
      </c>
      <c r="G5" s="152"/>
      <c r="H5" s="147" t="s">
        <v>261</v>
      </c>
      <c r="I5" s="157" t="s">
        <v>262</v>
      </c>
    </row>
    <row r="6" spans="2:11" ht="15" customHeight="1" x14ac:dyDescent="0.2">
      <c r="B6" s="147" t="s">
        <v>263</v>
      </c>
      <c r="C6" s="158"/>
      <c r="D6" s="152"/>
      <c r="E6" s="147" t="s">
        <v>264</v>
      </c>
      <c r="F6" s="151" t="s">
        <v>265</v>
      </c>
      <c r="G6" s="152"/>
      <c r="H6" s="147" t="s">
        <v>266</v>
      </c>
      <c r="I6" s="159"/>
      <c r="J6" t="s">
        <v>267</v>
      </c>
    </row>
    <row r="7" spans="2:11" ht="15" customHeight="1" x14ac:dyDescent="0.2">
      <c r="B7" s="147" t="s">
        <v>268</v>
      </c>
      <c r="C7" s="158" t="s">
        <v>269</v>
      </c>
      <c r="D7" s="152"/>
      <c r="E7" s="147" t="s">
        <v>270</v>
      </c>
      <c r="F7" s="151" t="str">
        <f>IF(LOWER(Institut)="vdp","Verband",IF(UPPER(Institut)="VDH","Verband","Institut "&amp;Institut))</f>
        <v>Institut MHB</v>
      </c>
      <c r="G7" s="152"/>
      <c r="H7" s="147" t="s">
        <v>271</v>
      </c>
      <c r="I7" s="160" t="s">
        <v>272</v>
      </c>
      <c r="J7" s="152" t="s">
        <v>273</v>
      </c>
    </row>
    <row r="8" spans="2:11" ht="15" customHeight="1" x14ac:dyDescent="0.2">
      <c r="B8" s="147" t="s">
        <v>274</v>
      </c>
      <c r="C8" s="158" t="s">
        <v>0</v>
      </c>
      <c r="D8" s="152"/>
      <c r="E8" s="147" t="s">
        <v>275</v>
      </c>
      <c r="F8" s="151" t="str">
        <f>IF(AuswertBasis="Verband",IF(TvDatenart="T","vdp-Mitgliedsinstitute",IF(TvDatenart="F","Fremdinstitute",IF(TvDatenart="*","alle Pfandbriefemittenten","???"))),AuswertBasis)</f>
        <v>Institut MHB</v>
      </c>
      <c r="G8" s="152"/>
      <c r="H8" s="147" t="s">
        <v>276</v>
      </c>
      <c r="I8" s="160" t="s">
        <v>277</v>
      </c>
      <c r="J8" s="152" t="s">
        <v>278</v>
      </c>
    </row>
    <row r="9" spans="2:11" ht="15" customHeight="1" x14ac:dyDescent="0.2">
      <c r="B9" s="147" t="s">
        <v>279</v>
      </c>
      <c r="C9" s="158" t="s">
        <v>280</v>
      </c>
      <c r="D9" s="152"/>
      <c r="E9" s="147" t="s">
        <v>281</v>
      </c>
      <c r="F9" s="161">
        <f>DATE(AktJahr,AktMonat+1,0)</f>
        <v>44926</v>
      </c>
      <c r="G9" s="149"/>
      <c r="H9" s="147" t="s">
        <v>282</v>
      </c>
      <c r="I9" s="152" t="str">
        <f>(AktJahr&amp;RIGHT("0"&amp;AktMonat,2))</f>
        <v>202212</v>
      </c>
      <c r="J9" t="s">
        <v>283</v>
      </c>
    </row>
    <row r="10" spans="2:11" ht="15" customHeight="1" x14ac:dyDescent="0.2">
      <c r="B10" s="147" t="s">
        <v>284</v>
      </c>
      <c r="C10" s="158" t="s">
        <v>285</v>
      </c>
      <c r="D10" s="152"/>
      <c r="E10" s="147" t="s">
        <v>286</v>
      </c>
      <c r="F10" s="151" t="s">
        <v>287</v>
      </c>
      <c r="G10" s="152"/>
      <c r="H10" s="152"/>
      <c r="I10" s="152"/>
    </row>
    <row r="11" spans="2:11" ht="15" customHeight="1" x14ac:dyDescent="0.2">
      <c r="B11" s="147" t="s">
        <v>288</v>
      </c>
      <c r="C11" s="162"/>
      <c r="D11" s="163"/>
      <c r="E11" s="164" t="s">
        <v>289</v>
      </c>
      <c r="F11" s="151" t="s">
        <v>290</v>
      </c>
      <c r="G11" s="152"/>
      <c r="H11" s="152"/>
      <c r="I11" s="152"/>
    </row>
    <row r="12" spans="2:11" ht="15" customHeight="1" x14ac:dyDescent="0.2">
      <c r="B12" s="147" t="s">
        <v>291</v>
      </c>
      <c r="C12" s="148"/>
      <c r="D12" s="163"/>
      <c r="E12" s="164" t="s">
        <v>292</v>
      </c>
      <c r="F12" s="151" t="str">
        <f>(AktMonat/3)&amp;". Quarter"</f>
        <v>4. Quarter</v>
      </c>
      <c r="G12" s="152"/>
      <c r="H12" s="152"/>
      <c r="I12" s="152"/>
    </row>
    <row r="13" spans="2:11" ht="15" customHeight="1" x14ac:dyDescent="0.2">
      <c r="B13" s="147" t="s">
        <v>293</v>
      </c>
      <c r="C13" s="158" t="s">
        <v>294</v>
      </c>
      <c r="D13" s="152"/>
      <c r="E13" s="147" t="s">
        <v>295</v>
      </c>
      <c r="F13" s="151" t="str">
        <f>AktQuartal&amp;" "&amp;AktJahr&amp;IF(AuswertBasis="Verband"," ("&amp;TvInstitute&amp;")","")</f>
        <v>4. Quarter 2022</v>
      </c>
      <c r="G13" s="152"/>
      <c r="H13" s="152"/>
      <c r="I13" s="152"/>
    </row>
    <row r="14" spans="2:11" ht="15" customHeight="1" x14ac:dyDescent="0.2">
      <c r="B14" s="147" t="s">
        <v>296</v>
      </c>
      <c r="C14" s="158"/>
      <c r="D14" s="152"/>
      <c r="E14" s="147" t="s">
        <v>297</v>
      </c>
      <c r="F14" s="151" t="str">
        <f>"Q"&amp;(AktMonat/3)</f>
        <v>Q4</v>
      </c>
      <c r="G14" s="152"/>
      <c r="H14" s="152"/>
      <c r="I14" s="152"/>
    </row>
    <row r="15" spans="2:11" ht="15" customHeight="1" x14ac:dyDescent="0.2">
      <c r="B15" s="147" t="s">
        <v>298</v>
      </c>
      <c r="C15" s="158" t="s">
        <v>299</v>
      </c>
      <c r="D15" s="152"/>
      <c r="E15" s="147" t="s">
        <v>300</v>
      </c>
      <c r="F15" s="165" t="str">
        <f>IF(KzRbwBerH="I",F21,IF(KzRbwBerH="S",F22,IF(KzRbwBerH="D",F23,"* -")))</f>
        <v>* The dynamic approach was used for calculating the risk-adjusted net present value" according to section 5 para. 1 no. 2 of the Net Present Value Regulation (PfandBarwertV).</v>
      </c>
      <c r="G15" s="152"/>
      <c r="H15" s="152"/>
      <c r="I15" s="152"/>
    </row>
    <row r="16" spans="2:11" ht="15" customHeight="1" x14ac:dyDescent="0.2">
      <c r="B16" s="147" t="s">
        <v>301</v>
      </c>
      <c r="C16" s="158" t="s">
        <v>302</v>
      </c>
      <c r="D16" s="152"/>
      <c r="E16" s="147" t="s">
        <v>303</v>
      </c>
      <c r="F16" s="165" t="str">
        <f>IF(KzRbwBerO="I",F21,IF(KzRbwBerO="S",F22,IF(KzRbwBerO="D",F23,"* -")))</f>
        <v>* The dynamic approach was used for calculating the risk-adjusted net present value" according to section 5 para. 1 no. 2 of the Net Present Value Regulation (PfandBarwertV).</v>
      </c>
      <c r="H16" s="152"/>
      <c r="I16" s="152"/>
    </row>
    <row r="17" spans="2:9" ht="15" customHeight="1" x14ac:dyDescent="0.2">
      <c r="B17" s="147" t="s">
        <v>304</v>
      </c>
      <c r="C17" s="158"/>
      <c r="D17" s="152"/>
      <c r="E17" s="147" t="s">
        <v>305</v>
      </c>
      <c r="F17" s="165" t="str">
        <f>IF(KzRbwBerS="I",F21,IF(KzRbwBerS="S",F22,IF(KzRbwBerS="D",F23,"* -")))</f>
        <v>* The dynamic approach was used for calculating the risk-adjusted net present value" according to section 5 para. 1 no. 2 of the Net Present Value Regulation (PfandBarwertV).</v>
      </c>
      <c r="H17" s="152"/>
      <c r="I17" s="152"/>
    </row>
    <row r="18" spans="2:9" ht="15" customHeight="1" x14ac:dyDescent="0.2">
      <c r="B18" s="147" t="s">
        <v>306</v>
      </c>
      <c r="C18" s="158"/>
      <c r="D18" s="152"/>
      <c r="E18" s="147" t="s">
        <v>307</v>
      </c>
      <c r="F18" s="165" t="str">
        <f>IF(KzRbwBerF="I",F21,IF(KzRbwBerF="S",F22,IF(KzRbwBerF="D",F23,"* -")))</f>
        <v>* The dynamic approach was used for calculating the risk-adjusted net present value" according to section 5 para. 1 no. 2 of the Net Present Value Regulation (PfandBarwertV).</v>
      </c>
      <c r="G18" s="152"/>
      <c r="H18" s="152"/>
      <c r="I18" s="152"/>
    </row>
    <row r="19" spans="2:9" ht="15" customHeight="1" x14ac:dyDescent="0.2">
      <c r="B19" s="147" t="s">
        <v>308</v>
      </c>
      <c r="C19" s="158" t="s">
        <v>309</v>
      </c>
      <c r="D19" s="152"/>
      <c r="E19" s="152"/>
      <c r="F19" s="166"/>
      <c r="G19" s="152"/>
      <c r="H19" s="152"/>
      <c r="I19" s="152"/>
    </row>
    <row r="20" spans="2:9" ht="15" customHeight="1" x14ac:dyDescent="0.2">
      <c r="B20" s="147" t="s">
        <v>310</v>
      </c>
      <c r="C20" s="158" t="s">
        <v>309</v>
      </c>
      <c r="D20" s="152"/>
      <c r="E20" s="152"/>
      <c r="F20" s="152"/>
      <c r="G20" s="152"/>
      <c r="H20" s="152"/>
      <c r="I20" s="152"/>
    </row>
    <row r="21" spans="2:9" ht="15" customHeight="1" x14ac:dyDescent="0.2">
      <c r="B21" s="147" t="s">
        <v>311</v>
      </c>
      <c r="C21" s="158" t="s">
        <v>312</v>
      </c>
      <c r="D21" s="152"/>
      <c r="E21" s="6" t="s">
        <v>313</v>
      </c>
      <c r="F21" s="6" t="s">
        <v>314</v>
      </c>
      <c r="G21" s="152"/>
      <c r="H21" s="152"/>
      <c r="I21" s="152"/>
    </row>
    <row r="22" spans="2:9" ht="15" customHeight="1" x14ac:dyDescent="0.2">
      <c r="B22" s="147" t="s">
        <v>315</v>
      </c>
      <c r="C22" s="158" t="s">
        <v>312</v>
      </c>
      <c r="D22" s="152"/>
      <c r="E22" s="6"/>
      <c r="F22" s="6" t="s">
        <v>316</v>
      </c>
      <c r="G22" s="152"/>
      <c r="H22" s="152"/>
      <c r="I22" s="152"/>
    </row>
    <row r="23" spans="2:9" ht="15" customHeight="1" x14ac:dyDescent="0.2">
      <c r="B23" s="147" t="s">
        <v>317</v>
      </c>
      <c r="C23" s="167"/>
      <c r="D23" s="152"/>
      <c r="E23" s="6"/>
      <c r="F23" s="6" t="s">
        <v>318</v>
      </c>
      <c r="G23" s="152"/>
      <c r="H23" s="152"/>
      <c r="I23" s="152"/>
    </row>
    <row r="24" spans="2:9" ht="15" customHeight="1" x14ac:dyDescent="0.2">
      <c r="B24" s="147" t="s">
        <v>319</v>
      </c>
      <c r="C24" s="168"/>
      <c r="D24" s="152"/>
      <c r="G24" s="152"/>
      <c r="H24" s="152"/>
      <c r="I24" s="152"/>
    </row>
    <row r="25" spans="2:9" ht="15" customHeight="1" x14ac:dyDescent="0.2">
      <c r="C25" s="152"/>
      <c r="D25" s="152"/>
      <c r="H25" s="152"/>
    </row>
    <row r="26" spans="2:9" ht="15" customHeight="1" x14ac:dyDescent="0.2"/>
    <row r="27" spans="2:9" ht="15" customHeight="1" x14ac:dyDescent="0.2">
      <c r="B27" t="s">
        <v>320</v>
      </c>
      <c r="C27" t="s">
        <v>321</v>
      </c>
    </row>
    <row r="28" spans="2:9" ht="15" customHeight="1" x14ac:dyDescent="0.2">
      <c r="C28" t="s">
        <v>322</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30" customWidth="1"/>
    <col min="2" max="2" width="28.7109375" style="330" customWidth="1"/>
    <col min="3" max="3" width="11.5703125" style="330" hidden="1" customWidth="1"/>
    <col min="4" max="4" width="18.7109375" style="330" customWidth="1"/>
    <col min="5" max="5" width="16.28515625" style="330" customWidth="1"/>
    <col min="6" max="6" width="18.7109375" style="330" customWidth="1"/>
    <col min="7" max="7" width="16.28515625" style="330" customWidth="1"/>
    <col min="8" max="8" width="6.7109375" style="330" customWidth="1"/>
    <col min="9" max="10" width="18.7109375" style="330" customWidth="1"/>
    <col min="11" max="257" width="11.42578125" style="330" customWidth="1"/>
    <col min="258" max="1025" width="11.42578125" style="326" customWidth="1"/>
  </cols>
  <sheetData>
    <row r="1" spans="1:10" ht="5.0999999999999996" customHeight="1" x14ac:dyDescent="0.2"/>
    <row r="2" spans="1:10" ht="12.75" customHeight="1" x14ac:dyDescent="0.2">
      <c r="B2" s="31" t="s">
        <v>27</v>
      </c>
      <c r="C2" s="31"/>
      <c r="D2" s="31"/>
      <c r="E2" s="31"/>
      <c r="F2" s="31"/>
      <c r="G2" s="31"/>
    </row>
    <row r="3" spans="1:10" ht="16.5" customHeight="1" x14ac:dyDescent="0.2"/>
    <row r="4" spans="1:10" ht="12.75" customHeight="1" x14ac:dyDescent="0.2">
      <c r="B4" s="409" t="s">
        <v>28</v>
      </c>
      <c r="C4" s="410"/>
      <c r="D4" s="410"/>
      <c r="E4" s="410"/>
      <c r="F4" s="410"/>
      <c r="G4" s="410"/>
    </row>
    <row r="5" spans="1:10" ht="12.75" customHeight="1" x14ac:dyDescent="0.2">
      <c r="B5" s="409" t="str">
        <f>+StTai!B17</f>
        <v>2. Quarter 2023</v>
      </c>
      <c r="C5" s="410"/>
      <c r="D5" s="410"/>
      <c r="E5" s="348"/>
      <c r="F5" s="349"/>
      <c r="G5" s="349"/>
    </row>
    <row r="6" spans="1:10" ht="12.75" customHeight="1" x14ac:dyDescent="0.2"/>
    <row r="7" spans="1:10" ht="24" customHeight="1" x14ac:dyDescent="0.2">
      <c r="B7" s="32"/>
    </row>
    <row r="8" spans="1:10" ht="25.5" customHeight="1" x14ac:dyDescent="0.2">
      <c r="A8" s="15">
        <v>0</v>
      </c>
      <c r="B8" s="350" t="s">
        <v>8</v>
      </c>
      <c r="C8" s="33"/>
      <c r="D8" s="406" t="s">
        <v>327</v>
      </c>
      <c r="E8" s="393"/>
      <c r="F8" s="411" t="s">
        <v>328</v>
      </c>
      <c r="G8" s="393"/>
      <c r="I8" s="187" t="s">
        <v>329</v>
      </c>
      <c r="J8" s="187" t="s">
        <v>330</v>
      </c>
    </row>
    <row r="9" spans="1:10" ht="12.75" customHeight="1" x14ac:dyDescent="0.2">
      <c r="A9" s="15">
        <v>0</v>
      </c>
      <c r="B9" s="407"/>
      <c r="C9" s="393"/>
      <c r="D9" s="34" t="s">
        <v>29</v>
      </c>
      <c r="E9" s="35" t="s">
        <v>30</v>
      </c>
      <c r="F9" s="34" t="str">
        <f>D9</f>
        <v>Pfandbriefe outstanding</v>
      </c>
      <c r="G9" s="35" t="str">
        <f>E9</f>
        <v>Cover pool</v>
      </c>
      <c r="I9" s="34" t="s">
        <v>29</v>
      </c>
      <c r="J9" s="35" t="str">
        <f>I9</f>
        <v>Pfandbriefe outstanding</v>
      </c>
    </row>
    <row r="10" spans="1:10" ht="12.75" customHeight="1" x14ac:dyDescent="0.2">
      <c r="A10" s="15">
        <v>0</v>
      </c>
      <c r="B10" s="408" t="s">
        <v>31</v>
      </c>
      <c r="C10" s="391"/>
      <c r="D10" s="36" t="str">
        <f>Einheit_Waehrung</f>
        <v>€ mn.</v>
      </c>
      <c r="E10" s="37" t="str">
        <f>D10</f>
        <v>€ mn.</v>
      </c>
      <c r="F10" s="36" t="str">
        <f>D10</f>
        <v>€ mn.</v>
      </c>
      <c r="G10" s="37" t="str">
        <f>D10</f>
        <v>€ mn.</v>
      </c>
      <c r="I10" s="36" t="str">
        <f>D10</f>
        <v>€ mn.</v>
      </c>
      <c r="J10" s="37" t="str">
        <f>I10</f>
        <v>€ mn.</v>
      </c>
    </row>
    <row r="11" spans="1:10" ht="12.75" customHeight="1" x14ac:dyDescent="0.2">
      <c r="A11" s="15">
        <v>0</v>
      </c>
      <c r="B11" s="403" t="s">
        <v>32</v>
      </c>
      <c r="C11" s="404"/>
      <c r="D11" s="38">
        <v>1356.7</v>
      </c>
      <c r="E11" s="39">
        <v>1389</v>
      </c>
      <c r="F11" s="38">
        <v>743.45299999999997</v>
      </c>
      <c r="G11" s="39">
        <v>1293.1579999999999</v>
      </c>
      <c r="I11" s="38">
        <v>0</v>
      </c>
      <c r="J11" s="39">
        <v>0</v>
      </c>
    </row>
    <row r="12" spans="1:10" ht="12.75" customHeight="1" x14ac:dyDescent="0.2">
      <c r="A12" s="15">
        <v>0</v>
      </c>
      <c r="B12" s="403" t="s">
        <v>33</v>
      </c>
      <c r="C12" s="404"/>
      <c r="D12" s="38">
        <v>1177.5999999999999</v>
      </c>
      <c r="E12" s="39">
        <v>1759.8</v>
      </c>
      <c r="F12" s="38">
        <v>1186.866</v>
      </c>
      <c r="G12" s="39">
        <v>1306.6769999999999</v>
      </c>
      <c r="I12" s="38">
        <v>0</v>
      </c>
      <c r="J12" s="39">
        <v>0</v>
      </c>
    </row>
    <row r="13" spans="1:10" ht="12.75" customHeight="1" x14ac:dyDescent="0.2">
      <c r="A13" s="15"/>
      <c r="B13" s="403" t="s">
        <v>34</v>
      </c>
      <c r="C13" s="404"/>
      <c r="D13" s="38">
        <v>980.9</v>
      </c>
      <c r="E13" s="39">
        <v>1260</v>
      </c>
      <c r="F13" s="38">
        <v>1173.9939999999999</v>
      </c>
      <c r="G13" s="39">
        <v>1310.9870000000001</v>
      </c>
      <c r="I13" s="38">
        <v>1356.7</v>
      </c>
      <c r="J13" s="39">
        <v>0</v>
      </c>
    </row>
    <row r="14" spans="1:10" ht="12.75" customHeight="1" x14ac:dyDescent="0.2">
      <c r="A14" s="15">
        <v>0</v>
      </c>
      <c r="B14" s="329" t="s">
        <v>35</v>
      </c>
      <c r="C14" s="329"/>
      <c r="D14" s="40">
        <v>1020.8</v>
      </c>
      <c r="E14" s="178">
        <v>1346.3</v>
      </c>
      <c r="F14" s="40">
        <v>940.17600000000004</v>
      </c>
      <c r="G14" s="178">
        <v>1268.6410000000001</v>
      </c>
      <c r="I14" s="38">
        <v>1177.5999999999999</v>
      </c>
      <c r="J14" s="39">
        <v>0</v>
      </c>
    </row>
    <row r="15" spans="1:10" ht="12.75" customHeight="1" x14ac:dyDescent="0.2">
      <c r="A15" s="15">
        <v>0</v>
      </c>
      <c r="B15" s="329" t="s">
        <v>36</v>
      </c>
      <c r="C15" s="329"/>
      <c r="D15" s="40">
        <v>3145.5</v>
      </c>
      <c r="E15" s="178">
        <v>3642.8</v>
      </c>
      <c r="F15" s="40">
        <v>1959.89</v>
      </c>
      <c r="G15" s="178">
        <v>2846.627</v>
      </c>
      <c r="I15" s="38">
        <v>2001.8</v>
      </c>
      <c r="J15" s="39">
        <v>0</v>
      </c>
    </row>
    <row r="16" spans="1:10" ht="12.75" customHeight="1" x14ac:dyDescent="0.2">
      <c r="A16" s="15">
        <v>0</v>
      </c>
      <c r="B16" s="329" t="s">
        <v>37</v>
      </c>
      <c r="C16" s="329"/>
      <c r="D16" s="40">
        <v>3820.5</v>
      </c>
      <c r="E16" s="178">
        <v>3564.9</v>
      </c>
      <c r="F16" s="40">
        <v>1799.979</v>
      </c>
      <c r="G16" s="178">
        <v>2803.752</v>
      </c>
      <c r="I16" s="38">
        <v>3145.5</v>
      </c>
      <c r="J16" s="39">
        <v>0</v>
      </c>
    </row>
    <row r="17" spans="1:10" ht="12.75" customHeight="1" x14ac:dyDescent="0.2">
      <c r="A17" s="15">
        <v>0</v>
      </c>
      <c r="B17" s="329" t="s">
        <v>38</v>
      </c>
      <c r="C17" s="329"/>
      <c r="D17" s="40">
        <v>2921.9</v>
      </c>
      <c r="E17" s="178">
        <v>2479.1</v>
      </c>
      <c r="F17" s="40">
        <v>3163.8939999999998</v>
      </c>
      <c r="G17" s="178">
        <v>2910.8670000000002</v>
      </c>
      <c r="I17" s="38">
        <v>3820.5</v>
      </c>
      <c r="J17" s="39">
        <v>0</v>
      </c>
    </row>
    <row r="18" spans="1:10" ht="12.75" customHeight="1" x14ac:dyDescent="0.2">
      <c r="A18" s="15">
        <v>0</v>
      </c>
      <c r="B18" s="403" t="s">
        <v>39</v>
      </c>
      <c r="C18" s="404"/>
      <c r="D18" s="38">
        <v>8604.9</v>
      </c>
      <c r="E18" s="39">
        <v>10653.1</v>
      </c>
      <c r="F18" s="38">
        <v>8180.3379999999997</v>
      </c>
      <c r="G18" s="39">
        <v>9547.2160000000003</v>
      </c>
      <c r="I18" s="38">
        <v>10485.8</v>
      </c>
      <c r="J18" s="39">
        <v>0</v>
      </c>
    </row>
    <row r="19" spans="1:10" ht="12.75" customHeight="1" x14ac:dyDescent="0.2">
      <c r="A19" s="15">
        <v>0</v>
      </c>
      <c r="B19" s="403" t="s">
        <v>40</v>
      </c>
      <c r="C19" s="404"/>
      <c r="D19" s="38">
        <v>10431.799999999999</v>
      </c>
      <c r="E19" s="39">
        <v>10379.4</v>
      </c>
      <c r="F19" s="38">
        <v>12745.955</v>
      </c>
      <c r="G19" s="39">
        <v>10166.041999999999</v>
      </c>
      <c r="I19" s="38">
        <v>11472.7</v>
      </c>
      <c r="J19" s="39">
        <v>0</v>
      </c>
    </row>
    <row r="20" spans="1:10" ht="20.100000000000001" customHeight="1" x14ac:dyDescent="0.2"/>
    <row r="21" spans="1:10" ht="25.5" customHeight="1" x14ac:dyDescent="0.2">
      <c r="A21" s="15">
        <v>1</v>
      </c>
      <c r="B21" s="350" t="s">
        <v>18</v>
      </c>
      <c r="C21" s="33"/>
      <c r="D21" s="405" t="s">
        <v>327</v>
      </c>
      <c r="E21" s="388"/>
      <c r="F21" s="406" t="s">
        <v>328</v>
      </c>
      <c r="G21" s="393"/>
      <c r="I21" s="187" t="s">
        <v>329</v>
      </c>
      <c r="J21" s="187" t="s">
        <v>330</v>
      </c>
    </row>
    <row r="22" spans="1:10" ht="12.75" customHeight="1" x14ac:dyDescent="0.2">
      <c r="A22" s="15">
        <v>1</v>
      </c>
      <c r="B22" s="407"/>
      <c r="C22" s="393"/>
      <c r="D22" s="34" t="s">
        <v>29</v>
      </c>
      <c r="E22" s="35" t="s">
        <v>30</v>
      </c>
      <c r="F22" s="34" t="str">
        <f>D22</f>
        <v>Pfandbriefe outstanding</v>
      </c>
      <c r="G22" s="35" t="str">
        <f>E22</f>
        <v>Cover pool</v>
      </c>
      <c r="I22" s="34" t="s">
        <v>29</v>
      </c>
      <c r="J22" s="35" t="str">
        <f>I22</f>
        <v>Pfandbriefe outstanding</v>
      </c>
    </row>
    <row r="23" spans="1:10" ht="12.75" customHeight="1" x14ac:dyDescent="0.2">
      <c r="A23" s="15">
        <v>1</v>
      </c>
      <c r="B23" s="408" t="s">
        <v>31</v>
      </c>
      <c r="C23" s="391"/>
      <c r="D23" s="36" t="str">
        <f>Einheit_Waehrung</f>
        <v>€ mn.</v>
      </c>
      <c r="E23" s="37" t="str">
        <f>D23</f>
        <v>€ mn.</v>
      </c>
      <c r="F23" s="36" t="str">
        <f>D23</f>
        <v>€ mn.</v>
      </c>
      <c r="G23" s="37" t="str">
        <f>D23</f>
        <v>€ mn.</v>
      </c>
      <c r="I23" s="36" t="str">
        <f>D23</f>
        <v>€ mn.</v>
      </c>
      <c r="J23" s="37" t="str">
        <f>I23</f>
        <v>€ mn.</v>
      </c>
    </row>
    <row r="24" spans="1:10" ht="12.75" customHeight="1" x14ac:dyDescent="0.2">
      <c r="A24" s="15">
        <v>1</v>
      </c>
      <c r="B24" s="403" t="s">
        <v>32</v>
      </c>
      <c r="C24" s="404"/>
      <c r="D24" s="38">
        <v>45.4</v>
      </c>
      <c r="E24" s="39">
        <v>9</v>
      </c>
      <c r="F24" s="38">
        <v>12.51</v>
      </c>
      <c r="G24" s="39">
        <v>27.526</v>
      </c>
      <c r="I24" s="38">
        <v>0</v>
      </c>
      <c r="J24" s="39">
        <v>0</v>
      </c>
    </row>
    <row r="25" spans="1:10" ht="12.75" customHeight="1" x14ac:dyDescent="0.2">
      <c r="A25" s="15"/>
      <c r="B25" s="403" t="s">
        <v>33</v>
      </c>
      <c r="C25" s="404"/>
      <c r="D25" s="38">
        <v>56.5</v>
      </c>
      <c r="E25" s="39">
        <v>25.9</v>
      </c>
      <c r="F25" s="38">
        <v>36.65</v>
      </c>
      <c r="G25" s="39">
        <v>12.356999999999999</v>
      </c>
      <c r="I25" s="38">
        <v>0</v>
      </c>
      <c r="J25" s="39">
        <v>0</v>
      </c>
    </row>
    <row r="26" spans="1:10" ht="12.75" customHeight="1" x14ac:dyDescent="0.2">
      <c r="A26" s="15">
        <v>1</v>
      </c>
      <c r="B26" s="403" t="s">
        <v>34</v>
      </c>
      <c r="C26" s="404"/>
      <c r="D26" s="38">
        <v>46.8</v>
      </c>
      <c r="E26" s="39">
        <v>26.1</v>
      </c>
      <c r="F26" s="38">
        <v>55.383000000000003</v>
      </c>
      <c r="G26" s="39">
        <v>8.6280000000000001</v>
      </c>
      <c r="I26" s="38">
        <v>45.4</v>
      </c>
      <c r="J26" s="39">
        <v>0</v>
      </c>
    </row>
    <row r="27" spans="1:10" ht="12.75" customHeight="1" x14ac:dyDescent="0.2">
      <c r="A27" s="15">
        <v>1</v>
      </c>
      <c r="B27" s="329" t="s">
        <v>35</v>
      </c>
      <c r="C27" s="329"/>
      <c r="D27" s="40">
        <v>11.4</v>
      </c>
      <c r="E27" s="178">
        <v>18.8</v>
      </c>
      <c r="F27" s="40">
        <v>56.49</v>
      </c>
      <c r="G27" s="178">
        <v>4.1340000000000003</v>
      </c>
      <c r="I27" s="38">
        <v>56.5</v>
      </c>
      <c r="J27" s="39">
        <v>0</v>
      </c>
    </row>
    <row r="28" spans="1:10" ht="12.75" customHeight="1" x14ac:dyDescent="0.2">
      <c r="A28" s="15">
        <v>1</v>
      </c>
      <c r="B28" s="329" t="s">
        <v>36</v>
      </c>
      <c r="C28" s="329"/>
      <c r="D28" s="40">
        <v>117.8</v>
      </c>
      <c r="E28" s="178">
        <v>161.69999999999999</v>
      </c>
      <c r="F28" s="40">
        <v>108.08</v>
      </c>
      <c r="G28" s="178">
        <v>19.385999999999999</v>
      </c>
      <c r="I28" s="38">
        <v>58.1</v>
      </c>
      <c r="J28" s="39">
        <v>0</v>
      </c>
    </row>
    <row r="29" spans="1:10" ht="12.75" customHeight="1" x14ac:dyDescent="0.2">
      <c r="A29" s="15">
        <v>1</v>
      </c>
      <c r="B29" s="329" t="s">
        <v>37</v>
      </c>
      <c r="C29" s="329"/>
      <c r="D29" s="40">
        <v>84.9</v>
      </c>
      <c r="E29" s="178">
        <v>96.2</v>
      </c>
      <c r="F29" s="40">
        <v>122.773</v>
      </c>
      <c r="G29" s="178">
        <v>140.44999999999999</v>
      </c>
      <c r="I29" s="38">
        <v>117.8</v>
      </c>
      <c r="J29" s="39">
        <v>0</v>
      </c>
    </row>
    <row r="30" spans="1:10" ht="12.75" customHeight="1" x14ac:dyDescent="0.2">
      <c r="A30" s="15">
        <v>1</v>
      </c>
      <c r="B30" s="329" t="s">
        <v>38</v>
      </c>
      <c r="C30" s="329"/>
      <c r="D30" s="40">
        <v>92.3</v>
      </c>
      <c r="E30" s="178">
        <v>94</v>
      </c>
      <c r="F30" s="40">
        <v>23.452999999999999</v>
      </c>
      <c r="G30" s="178">
        <v>84.460000000000008</v>
      </c>
      <c r="I30" s="38">
        <v>84.9</v>
      </c>
      <c r="J30" s="39">
        <v>0</v>
      </c>
    </row>
    <row r="31" spans="1:10" ht="12.75" customHeight="1" x14ac:dyDescent="0.2">
      <c r="A31" s="15">
        <v>1</v>
      </c>
      <c r="B31" s="403" t="s">
        <v>39</v>
      </c>
      <c r="C31" s="404"/>
      <c r="D31" s="38">
        <v>510.3</v>
      </c>
      <c r="E31" s="39">
        <v>137.1</v>
      </c>
      <c r="F31" s="38">
        <v>371.93400000000003</v>
      </c>
      <c r="G31" s="39">
        <v>227.36</v>
      </c>
      <c r="I31" s="38">
        <v>375.4</v>
      </c>
      <c r="J31" s="39">
        <v>0</v>
      </c>
    </row>
    <row r="32" spans="1:10" ht="12.75" customHeight="1" x14ac:dyDescent="0.2">
      <c r="B32" s="403" t="s">
        <v>40</v>
      </c>
      <c r="C32" s="404"/>
      <c r="D32" s="38">
        <v>306.3</v>
      </c>
      <c r="E32" s="39">
        <v>875.8</v>
      </c>
      <c r="F32" s="38">
        <v>618.12</v>
      </c>
      <c r="G32" s="39">
        <v>1015.56</v>
      </c>
      <c r="I32" s="38">
        <v>533.6</v>
      </c>
      <c r="J32" s="39">
        <v>0</v>
      </c>
    </row>
    <row r="33" spans="1:10" ht="12.75" customHeight="1" x14ac:dyDescent="0.2">
      <c r="A33" s="15">
        <v>2</v>
      </c>
    </row>
    <row r="34" spans="1:10" ht="25.5" customHeight="1" x14ac:dyDescent="0.2">
      <c r="A34" s="15">
        <v>3</v>
      </c>
      <c r="D34" s="393"/>
      <c r="E34" s="393"/>
      <c r="F34" s="393"/>
      <c r="G34" s="393"/>
    </row>
    <row r="35" spans="1:10" ht="12.75" customHeight="1" x14ac:dyDescent="0.2">
      <c r="B35" s="393"/>
      <c r="C35" s="393"/>
    </row>
    <row r="36" spans="1:10" ht="12.75" customHeight="1" x14ac:dyDescent="0.2">
      <c r="B36" s="393"/>
      <c r="C36" s="393"/>
    </row>
    <row r="37" spans="1:10" ht="12.75" customHeight="1" x14ac:dyDescent="0.2">
      <c r="B37" s="393"/>
      <c r="C37" s="393"/>
    </row>
    <row r="38" spans="1:10" ht="12.75" customHeight="1" x14ac:dyDescent="0.2">
      <c r="B38" s="393"/>
      <c r="C38" s="393"/>
    </row>
    <row r="39" spans="1:10" x14ac:dyDescent="0.2">
      <c r="B39" s="394" t="s">
        <v>41</v>
      </c>
      <c r="C39" s="395"/>
      <c r="D39" s="395"/>
      <c r="E39" s="395"/>
      <c r="F39" s="395"/>
      <c r="G39" s="395"/>
    </row>
    <row r="40" spans="1:10" ht="13.5" customHeight="1" x14ac:dyDescent="0.2">
      <c r="B40" s="127"/>
      <c r="C40" s="128"/>
      <c r="D40" s="396" t="str">
        <f>+D21</f>
        <v>Q2 2023</v>
      </c>
      <c r="E40" s="393"/>
      <c r="F40" s="397" t="str">
        <f>+F21&amp;"**"</f>
        <v>Q2 2022**</v>
      </c>
      <c r="G40" s="393"/>
    </row>
    <row r="41" spans="1:10" ht="185.25" customHeight="1" x14ac:dyDescent="0.2">
      <c r="B41" s="188" t="s">
        <v>42</v>
      </c>
      <c r="C41" s="169" t="s">
        <v>43</v>
      </c>
      <c r="D41" s="398" t="s">
        <v>44</v>
      </c>
      <c r="E41" s="399"/>
      <c r="F41" s="400"/>
      <c r="G41" s="401"/>
    </row>
    <row r="42" spans="1:10" ht="382.5" customHeight="1" x14ac:dyDescent="0.2">
      <c r="B42" s="188" t="s">
        <v>45</v>
      </c>
      <c r="C42" s="341"/>
      <c r="D42" s="398" t="s">
        <v>46</v>
      </c>
      <c r="E42" s="399"/>
      <c r="F42" s="400"/>
      <c r="G42" s="401"/>
    </row>
    <row r="44" spans="1:10" x14ac:dyDescent="0.2">
      <c r="B44" s="393"/>
      <c r="C44" s="393"/>
    </row>
    <row r="45" spans="1:10" ht="28.5" customHeight="1" x14ac:dyDescent="0.2">
      <c r="B45" s="402" t="s">
        <v>47</v>
      </c>
      <c r="C45" s="393"/>
      <c r="D45" s="393"/>
      <c r="E45" s="393"/>
      <c r="F45" s="393"/>
      <c r="G45" s="393"/>
      <c r="H45" s="393"/>
      <c r="I45" s="393"/>
      <c r="J45" s="393"/>
    </row>
    <row r="46" spans="1:10" x14ac:dyDescent="0.2">
      <c r="B46" s="402" t="s">
        <v>20</v>
      </c>
      <c r="C46" s="393"/>
      <c r="D46" s="393"/>
      <c r="E46" s="393"/>
      <c r="F46" s="393"/>
      <c r="G46" s="393"/>
      <c r="H46" s="393"/>
      <c r="I46" s="393"/>
      <c r="J46" s="393"/>
    </row>
    <row r="47" spans="1:10" x14ac:dyDescent="0.2">
      <c r="D47" s="393"/>
      <c r="E47" s="393"/>
      <c r="F47" s="393"/>
      <c r="G47" s="393"/>
    </row>
    <row r="48" spans="1:10" ht="12.75" customHeight="1" x14ac:dyDescent="0.2"/>
    <row r="49" spans="2:7" ht="12.75" customHeight="1" x14ac:dyDescent="0.2">
      <c r="B49" s="393"/>
      <c r="C49" s="393"/>
    </row>
    <row r="50" spans="2:7" ht="12.75" customHeight="1" x14ac:dyDescent="0.2">
      <c r="B50" s="393"/>
      <c r="C50" s="393"/>
    </row>
    <row r="51" spans="2:7" ht="12.75" customHeight="1" x14ac:dyDescent="0.2">
      <c r="B51" s="393"/>
      <c r="C51" s="393"/>
    </row>
    <row r="52" spans="2:7" ht="12.75" customHeight="1" x14ac:dyDescent="0.2">
      <c r="B52" s="393"/>
      <c r="C52" s="393"/>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393"/>
      <c r="C57" s="393"/>
    </row>
    <row r="58" spans="2:7" ht="12.75" customHeight="1" x14ac:dyDescent="0.2">
      <c r="B58" s="393"/>
      <c r="C58" s="393"/>
    </row>
    <row r="63" spans="2:7" x14ac:dyDescent="0.2">
      <c r="B63" s="393"/>
      <c r="C63" s="393"/>
      <c r="D63" s="393"/>
      <c r="E63" s="393"/>
      <c r="F63" s="393"/>
      <c r="G63" s="393"/>
    </row>
    <row r="64" spans="2:7" ht="13.5" customHeight="1" thickBot="1" x14ac:dyDescent="0.25">
      <c r="D64" s="393"/>
      <c r="E64" s="393"/>
      <c r="F64" s="393"/>
      <c r="G64" s="393"/>
    </row>
    <row r="65" spans="2:10" ht="185.25" customHeight="1" thickBot="1" x14ac:dyDescent="0.25">
      <c r="D65" s="393"/>
      <c r="E65" s="393"/>
      <c r="F65" s="393"/>
      <c r="G65" s="393"/>
    </row>
    <row r="66" spans="2:10" ht="382.5" customHeight="1" thickBot="1" x14ac:dyDescent="0.25">
      <c r="D66" s="393"/>
      <c r="E66" s="393"/>
      <c r="F66" s="393"/>
      <c r="G66" s="393"/>
    </row>
    <row r="69" spans="2:10" ht="28.5" customHeight="1" x14ac:dyDescent="0.2">
      <c r="B69" s="393"/>
      <c r="C69" s="393"/>
      <c r="D69" s="393"/>
      <c r="E69" s="393"/>
      <c r="F69" s="393"/>
      <c r="G69" s="393"/>
      <c r="H69" s="393"/>
      <c r="I69" s="393"/>
      <c r="J69" s="393"/>
    </row>
    <row r="70" spans="2:10" x14ac:dyDescent="0.2">
      <c r="B70" s="393"/>
      <c r="C70" s="393"/>
      <c r="D70" s="393"/>
      <c r="E70" s="393"/>
      <c r="F70" s="393"/>
      <c r="G70" s="393"/>
      <c r="H70" s="393"/>
      <c r="I70" s="393"/>
      <c r="J70" s="393"/>
    </row>
  </sheetData>
  <mergeCells count="53">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D34:E34"/>
    <mergeCell ref="F34:G34"/>
    <mergeCell ref="B35:C35"/>
    <mergeCell ref="B36:C36"/>
    <mergeCell ref="B37:C37"/>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30" customWidth="1"/>
    <col min="2" max="2" width="38.7109375" style="330" customWidth="1"/>
    <col min="3" max="3" width="2.7109375" style="330" customWidth="1"/>
    <col min="4" max="5" width="23.7109375" style="330" customWidth="1"/>
    <col min="6" max="6" width="3.140625" style="330" customWidth="1"/>
    <col min="7" max="257" width="11.42578125" style="330" customWidth="1"/>
    <col min="258" max="1025" width="11.42578125" style="326" customWidth="1"/>
  </cols>
  <sheetData>
    <row r="1" spans="1:5" ht="5.0999999999999996" customHeight="1" x14ac:dyDescent="0.2"/>
    <row r="2" spans="1:5" ht="12.75" customHeight="1" x14ac:dyDescent="0.2">
      <c r="B2" s="5" t="s">
        <v>48</v>
      </c>
      <c r="C2" s="5"/>
      <c r="D2" s="5"/>
      <c r="E2" s="5"/>
    </row>
    <row r="3" spans="1:5" ht="12.75" customHeight="1" x14ac:dyDescent="0.2">
      <c r="B3" s="6"/>
      <c r="C3" s="6"/>
      <c r="D3" s="6"/>
      <c r="E3" s="6"/>
    </row>
    <row r="4" spans="1:5" ht="12.75" customHeight="1" x14ac:dyDescent="0.2">
      <c r="B4" s="351" t="s">
        <v>49</v>
      </c>
      <c r="C4" s="351"/>
      <c r="D4" s="351"/>
      <c r="E4" s="351"/>
    </row>
    <row r="5" spans="1:5" ht="12.75" customHeight="1" x14ac:dyDescent="0.2">
      <c r="B5" s="413" t="str">
        <f>+StTai!B17</f>
        <v>2. Quarter 2023</v>
      </c>
      <c r="C5" s="410"/>
      <c r="D5" s="410"/>
      <c r="E5" s="410"/>
    </row>
    <row r="6" spans="1:5" ht="12.75" customHeight="1" x14ac:dyDescent="0.2"/>
    <row r="7" spans="1:5" ht="12.75" customHeight="1" x14ac:dyDescent="0.2">
      <c r="A7" s="15">
        <v>0</v>
      </c>
      <c r="B7" s="352" t="s">
        <v>50</v>
      </c>
      <c r="C7" s="352"/>
      <c r="D7" s="41" t="s">
        <v>327</v>
      </c>
      <c r="E7" s="41" t="s">
        <v>328</v>
      </c>
    </row>
    <row r="8" spans="1:5" ht="12.75" customHeight="1" x14ac:dyDescent="0.2">
      <c r="A8" s="15">
        <v>0</v>
      </c>
      <c r="B8" s="353"/>
      <c r="C8" s="353"/>
      <c r="D8" s="42" t="s">
        <v>290</v>
      </c>
      <c r="E8" s="42" t="s">
        <v>290</v>
      </c>
    </row>
    <row r="9" spans="1:5" ht="12.75" customHeight="1" x14ac:dyDescent="0.2">
      <c r="A9" s="15">
        <v>0</v>
      </c>
      <c r="B9" s="43" t="s">
        <v>51</v>
      </c>
      <c r="C9" s="43"/>
      <c r="D9" s="38">
        <v>19913.400000000001</v>
      </c>
      <c r="E9" s="44">
        <v>19193.761999999999</v>
      </c>
    </row>
    <row r="10" spans="1:5" ht="12.75" customHeight="1" x14ac:dyDescent="0.2">
      <c r="A10" s="15">
        <v>0</v>
      </c>
      <c r="B10" s="45" t="s">
        <v>52</v>
      </c>
      <c r="C10" s="45"/>
      <c r="D10" s="38">
        <v>5199.8</v>
      </c>
      <c r="E10" s="44">
        <v>4647.9089999999997</v>
      </c>
    </row>
    <row r="11" spans="1:5" ht="12.75" customHeight="1" x14ac:dyDescent="0.2">
      <c r="A11" s="15"/>
      <c r="B11" s="45" t="s">
        <v>53</v>
      </c>
      <c r="C11" s="45"/>
      <c r="D11" s="38">
        <v>2789.7</v>
      </c>
      <c r="E11" s="44">
        <v>2359.4349999999999</v>
      </c>
    </row>
    <row r="12" spans="1:5" ht="12.75" customHeight="1" x14ac:dyDescent="0.2">
      <c r="A12" s="15">
        <v>0</v>
      </c>
      <c r="B12" s="45" t="s">
        <v>54</v>
      </c>
      <c r="C12" s="45"/>
      <c r="D12" s="38">
        <v>7649</v>
      </c>
      <c r="E12" s="44">
        <v>6597.4470000000001</v>
      </c>
    </row>
    <row r="13" spans="1:5" ht="12.75" customHeight="1" x14ac:dyDescent="0.2">
      <c r="A13" s="15">
        <v>0</v>
      </c>
      <c r="B13" s="46" t="s">
        <v>55</v>
      </c>
      <c r="C13" s="46"/>
      <c r="D13" s="40">
        <v>35551.9</v>
      </c>
      <c r="E13" s="47">
        <v>32798.553</v>
      </c>
    </row>
    <row r="14" spans="1:5" ht="12.75" customHeight="1" x14ac:dyDescent="0.2"/>
    <row r="16" spans="1:5" s="332" customFormat="1" ht="12.75" customHeight="1" x14ac:dyDescent="0.2">
      <c r="B16" s="413" t="s">
        <v>56</v>
      </c>
      <c r="C16" s="414"/>
      <c r="D16" s="414"/>
      <c r="E16" s="414"/>
    </row>
    <row r="17" spans="1:5" s="332" customFormat="1" ht="12.75" customHeight="1" x14ac:dyDescent="0.2">
      <c r="B17" s="413" t="str">
        <f>+B5</f>
        <v>2. Quarter 2023</v>
      </c>
      <c r="C17" s="414"/>
      <c r="D17" s="414"/>
      <c r="E17" s="414"/>
    </row>
    <row r="18" spans="1:5" ht="12.75" customHeight="1" x14ac:dyDescent="0.2">
      <c r="B18" s="348"/>
      <c r="C18" s="348"/>
      <c r="D18" s="348"/>
      <c r="E18" s="348"/>
    </row>
    <row r="19" spans="1:5" ht="12.75" customHeight="1" x14ac:dyDescent="0.2">
      <c r="A19" s="15">
        <v>1</v>
      </c>
      <c r="B19" s="352" t="s">
        <v>50</v>
      </c>
      <c r="C19" s="352"/>
      <c r="D19" s="48" t="s">
        <v>327</v>
      </c>
      <c r="E19" s="41" t="s">
        <v>328</v>
      </c>
    </row>
    <row r="20" spans="1:5" ht="12.75" customHeight="1" x14ac:dyDescent="0.2">
      <c r="A20" s="15">
        <v>1</v>
      </c>
      <c r="B20" s="353"/>
      <c r="C20" s="353"/>
      <c r="D20" s="42" t="s">
        <v>290</v>
      </c>
      <c r="E20" s="42" t="s">
        <v>290</v>
      </c>
    </row>
    <row r="21" spans="1:5" ht="12.75" customHeight="1" x14ac:dyDescent="0.2">
      <c r="A21" s="15">
        <v>1</v>
      </c>
      <c r="B21" s="43" t="s">
        <v>57</v>
      </c>
      <c r="C21" s="43"/>
      <c r="D21" s="38">
        <v>44.6</v>
      </c>
      <c r="E21" s="39">
        <v>79.748000000000005</v>
      </c>
    </row>
    <row r="22" spans="1:5" ht="12.75" customHeight="1" x14ac:dyDescent="0.2">
      <c r="A22" s="15">
        <v>1</v>
      </c>
      <c r="B22" s="45" t="s">
        <v>58</v>
      </c>
      <c r="C22" s="45"/>
      <c r="D22" s="40">
        <v>430</v>
      </c>
      <c r="E22" s="47">
        <v>440</v>
      </c>
    </row>
    <row r="23" spans="1:5" ht="12.75" customHeight="1" x14ac:dyDescent="0.2">
      <c r="A23" s="15">
        <v>1</v>
      </c>
      <c r="B23" s="45" t="s">
        <v>59</v>
      </c>
      <c r="C23" s="49"/>
      <c r="D23" s="50">
        <v>970</v>
      </c>
      <c r="E23" s="51">
        <v>1020.1130000000001</v>
      </c>
    </row>
    <row r="24" spans="1:5" ht="12.75" customHeight="1" x14ac:dyDescent="0.2">
      <c r="A24" s="15">
        <v>1</v>
      </c>
      <c r="B24" s="46" t="s">
        <v>55</v>
      </c>
      <c r="C24" s="46"/>
      <c r="D24" s="40">
        <v>1444.6</v>
      </c>
      <c r="E24" s="47">
        <v>1539.8610000000001</v>
      </c>
    </row>
    <row r="25" spans="1:5" ht="12.75" customHeight="1" x14ac:dyDescent="0.2"/>
    <row r="26" spans="1:5" ht="12.75" hidden="1" customHeight="1" x14ac:dyDescent="0.2"/>
    <row r="27" spans="1:5" ht="12.75" customHeight="1" x14ac:dyDescent="0.2"/>
    <row r="28" spans="1:5" s="332" customFormat="1" ht="12.75" customHeight="1" x14ac:dyDescent="0.2">
      <c r="B28" s="412"/>
      <c r="C28" s="412"/>
      <c r="D28" s="412"/>
      <c r="E28" s="412"/>
    </row>
    <row r="29" spans="1:5" s="332" customFormat="1" ht="12.75" customHeight="1" x14ac:dyDescent="0.2">
      <c r="B29" s="412"/>
      <c r="C29" s="412"/>
      <c r="D29" s="412"/>
      <c r="E29" s="412"/>
    </row>
    <row r="30" spans="1:5" ht="12.75" customHeight="1" x14ac:dyDescent="0.2"/>
    <row r="31" spans="1:5" ht="12.75" customHeight="1" x14ac:dyDescent="0.2"/>
    <row r="32" spans="1:5" ht="12.75" customHeight="1" x14ac:dyDescent="0.2">
      <c r="B32" s="325" t="str">
        <f>IF(INT(AktJahrMonat)&gt;=201606,"","Hinweis: Die Größengruppen von Öffentlichen Pfandbriefen werden erst ab Q2 2015 erfasst.")</f>
        <v/>
      </c>
    </row>
    <row r="33" spans="2:5" ht="20.100000000000001" customHeight="1" x14ac:dyDescent="0.2">
      <c r="B33" s="325" t="str">
        <f>IF(INT(AktJahrMonat)&gt;201503,"","Hinweis: Die Größengruppen über 300 Tsd. € von Hypothekenpfandbriefen wurden ab Q2 2014 neu festgelegt; 
daher werden die Vorjahreszahlen für Hypothekenpfandbriefe nicht abgebildet.")</f>
        <v/>
      </c>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2" customFormat="1" ht="12.75" customHeight="1" x14ac:dyDescent="0.2">
      <c r="B40" s="412"/>
      <c r="C40" s="412"/>
      <c r="D40" s="412"/>
      <c r="E40" s="412"/>
    </row>
    <row r="41" spans="2:5" s="332" customFormat="1" ht="12.75" customHeight="1" x14ac:dyDescent="0.2">
      <c r="B41" s="412"/>
      <c r="C41" s="412"/>
      <c r="D41" s="412"/>
      <c r="E41" s="412"/>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393"/>
      <c r="C52" s="393"/>
      <c r="D52" s="393"/>
      <c r="E52" s="393"/>
    </row>
    <row r="53" spans="2:5" ht="20.100000000000001" customHeight="1" x14ac:dyDescent="0.2">
      <c r="B53" s="393"/>
      <c r="C53" s="393"/>
      <c r="D53" s="393"/>
      <c r="E53" s="393"/>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30" customWidth="1"/>
    <col min="2" max="2" width="11.5703125" style="5" hidden="1" customWidth="1"/>
    <col min="3" max="3" width="22.5703125" style="330" customWidth="1"/>
    <col min="4" max="4" width="8.7109375" style="330" customWidth="1"/>
    <col min="5" max="19" width="10.7109375" style="330" customWidth="1"/>
    <col min="20" max="20" width="18.28515625" style="330" customWidth="1"/>
    <col min="21" max="21" width="0.7109375" style="330" customWidth="1"/>
    <col min="22" max="257" width="11.42578125" style="330" customWidth="1"/>
    <col min="258" max="1025" width="11.42578125" style="326" customWidth="1"/>
  </cols>
  <sheetData>
    <row r="1" spans="2:22" ht="5.0999999999999996" customHeight="1" x14ac:dyDescent="0.2"/>
    <row r="2" spans="2:22" ht="12.75" customHeight="1" x14ac:dyDescent="0.2">
      <c r="C2" s="12" t="s">
        <v>60</v>
      </c>
    </row>
    <row r="3" spans="2:22" ht="12.75" customHeight="1" x14ac:dyDescent="0.2">
      <c r="C3" s="14"/>
    </row>
    <row r="4" spans="2:22" ht="12.75" customHeight="1" x14ac:dyDescent="0.2">
      <c r="C4" s="354" t="s">
        <v>61</v>
      </c>
      <c r="D4" s="52"/>
      <c r="E4" s="52"/>
      <c r="F4" s="52"/>
      <c r="G4" s="52"/>
      <c r="H4" s="52"/>
      <c r="I4" s="52"/>
      <c r="L4" s="52"/>
    </row>
    <row r="5" spans="2:22" ht="12.75" customHeight="1" x14ac:dyDescent="0.2">
      <c r="C5" s="354" t="s">
        <v>62</v>
      </c>
      <c r="D5" s="52"/>
      <c r="E5" s="52"/>
      <c r="F5" s="52"/>
      <c r="G5" s="52"/>
      <c r="H5" s="52"/>
      <c r="I5" s="52"/>
      <c r="L5" s="52"/>
    </row>
    <row r="6" spans="2:22" ht="12.75" customHeight="1" x14ac:dyDescent="0.2">
      <c r="C6" s="354" t="s">
        <v>63</v>
      </c>
      <c r="D6" s="52"/>
      <c r="E6" s="52"/>
      <c r="F6" s="52"/>
      <c r="G6" s="52"/>
      <c r="H6" s="52"/>
      <c r="I6" s="52"/>
      <c r="L6" s="52"/>
    </row>
    <row r="7" spans="2:22" ht="15" customHeight="1" x14ac:dyDescent="0.2">
      <c r="C7" s="354" t="str">
        <f>+StTai!B17</f>
        <v>2. Quarter 2023</v>
      </c>
      <c r="D7" s="52"/>
      <c r="E7" s="52"/>
      <c r="F7" s="52"/>
      <c r="G7" s="52"/>
      <c r="H7" s="52"/>
      <c r="I7" s="52"/>
      <c r="L7" s="52"/>
    </row>
    <row r="8" spans="2:22" ht="12.75" customHeight="1" x14ac:dyDescent="0.2"/>
    <row r="9" spans="2:22" ht="12.75" customHeight="1" x14ac:dyDescent="0.2">
      <c r="C9" s="28"/>
      <c r="D9" s="28"/>
      <c r="E9" s="355" t="s">
        <v>64</v>
      </c>
      <c r="F9" s="356"/>
      <c r="G9" s="356"/>
      <c r="H9" s="356"/>
      <c r="I9" s="356"/>
      <c r="J9" s="356"/>
      <c r="K9" s="356"/>
      <c r="L9" s="356"/>
      <c r="M9" s="356"/>
      <c r="N9" s="356"/>
      <c r="O9" s="356"/>
      <c r="P9" s="356"/>
      <c r="Q9" s="356"/>
      <c r="R9" s="356"/>
      <c r="S9" s="259"/>
      <c r="T9" s="380"/>
      <c r="U9" s="381"/>
      <c r="V9" s="381"/>
    </row>
    <row r="10" spans="2:22" ht="9" customHeight="1" x14ac:dyDescent="0.2">
      <c r="C10" s="20"/>
      <c r="D10" s="20"/>
      <c r="E10" s="357"/>
      <c r="F10" s="353"/>
      <c r="G10" s="353"/>
      <c r="H10" s="353"/>
      <c r="I10" s="353"/>
      <c r="J10" s="353"/>
      <c r="K10" s="353"/>
      <c r="L10" s="353"/>
      <c r="M10" s="353"/>
      <c r="N10" s="353"/>
      <c r="O10" s="353"/>
      <c r="P10" s="353"/>
      <c r="Q10" s="353"/>
      <c r="R10" s="353"/>
      <c r="S10" s="415" t="s">
        <v>65</v>
      </c>
      <c r="T10" s="418" t="s">
        <v>66</v>
      </c>
      <c r="U10" s="381"/>
      <c r="V10" s="381"/>
    </row>
    <row r="11" spans="2:22" ht="11.45" customHeight="1" x14ac:dyDescent="0.2">
      <c r="C11" s="20"/>
      <c r="D11" s="20"/>
      <c r="E11" s="260" t="s">
        <v>55</v>
      </c>
      <c r="F11" s="53" t="s">
        <v>67</v>
      </c>
      <c r="G11" s="54"/>
      <c r="H11" s="54"/>
      <c r="I11" s="54"/>
      <c r="J11" s="54"/>
      <c r="K11" s="54"/>
      <c r="L11" s="55"/>
      <c r="M11" s="54"/>
      <c r="N11" s="56"/>
      <c r="O11" s="56"/>
      <c r="P11" s="56"/>
      <c r="Q11" s="56"/>
      <c r="R11" s="57"/>
      <c r="S11" s="416"/>
      <c r="T11" s="419"/>
      <c r="U11" s="381"/>
      <c r="V11" s="381"/>
    </row>
    <row r="12" spans="2:22" ht="11.45" customHeight="1" x14ac:dyDescent="0.2">
      <c r="C12" s="20"/>
      <c r="D12" s="20"/>
      <c r="E12" s="261"/>
      <c r="F12" s="358" t="s">
        <v>68</v>
      </c>
      <c r="G12" s="58"/>
      <c r="H12" s="58"/>
      <c r="I12" s="58"/>
      <c r="J12" s="58"/>
      <c r="K12" s="59"/>
      <c r="L12" s="358" t="s">
        <v>69</v>
      </c>
      <c r="M12" s="58"/>
      <c r="N12" s="58"/>
      <c r="O12" s="58"/>
      <c r="P12" s="58"/>
      <c r="Q12" s="60"/>
      <c r="R12" s="61"/>
      <c r="S12" s="416"/>
      <c r="T12" s="419"/>
      <c r="U12" s="381"/>
      <c r="V12" s="381"/>
    </row>
    <row r="13" spans="2:22" ht="11.45" customHeight="1" x14ac:dyDescent="0.2">
      <c r="C13" s="20"/>
      <c r="D13" s="20"/>
      <c r="E13" s="261"/>
      <c r="F13" s="62" t="s">
        <v>55</v>
      </c>
      <c r="G13" s="63" t="s">
        <v>67</v>
      </c>
      <c r="H13" s="64"/>
      <c r="I13" s="64"/>
      <c r="J13" s="64"/>
      <c r="K13" s="64"/>
      <c r="L13" s="65" t="s">
        <v>55</v>
      </c>
      <c r="M13" s="63" t="s">
        <v>67</v>
      </c>
      <c r="N13" s="66"/>
      <c r="O13" s="66"/>
      <c r="P13" s="66"/>
      <c r="Q13" s="66"/>
      <c r="R13" s="262"/>
      <c r="S13" s="416"/>
      <c r="T13" s="419"/>
      <c r="U13" s="381"/>
      <c r="V13" s="381"/>
    </row>
    <row r="14" spans="2:22" ht="43.9" customHeight="1" x14ac:dyDescent="0.2">
      <c r="C14" s="20"/>
      <c r="D14" s="20"/>
      <c r="E14" s="263"/>
      <c r="F14" s="264"/>
      <c r="G14" s="265" t="s">
        <v>70</v>
      </c>
      <c r="H14" s="266" t="s">
        <v>71</v>
      </c>
      <c r="I14" s="266" t="s">
        <v>72</v>
      </c>
      <c r="J14" s="267" t="s">
        <v>73</v>
      </c>
      <c r="K14" s="266" t="s">
        <v>74</v>
      </c>
      <c r="L14" s="268"/>
      <c r="M14" s="265" t="s">
        <v>75</v>
      </c>
      <c r="N14" s="266" t="s">
        <v>76</v>
      </c>
      <c r="O14" s="266" t="s">
        <v>77</v>
      </c>
      <c r="P14" s="267" t="s">
        <v>78</v>
      </c>
      <c r="Q14" s="267" t="s">
        <v>73</v>
      </c>
      <c r="R14" s="266" t="s">
        <v>74</v>
      </c>
      <c r="S14" s="417"/>
      <c r="T14" s="420"/>
      <c r="U14" s="381"/>
      <c r="V14" s="381"/>
    </row>
    <row r="15" spans="2:22" ht="12.75" customHeight="1" x14ac:dyDescent="0.2">
      <c r="C15" s="238" t="s">
        <v>79</v>
      </c>
      <c r="D15" s="239" t="s">
        <v>331</v>
      </c>
      <c r="E15" s="211" t="s">
        <v>290</v>
      </c>
      <c r="F15" s="212" t="s">
        <v>290</v>
      </c>
      <c r="G15" s="212" t="s">
        <v>290</v>
      </c>
      <c r="H15" s="212" t="s">
        <v>290</v>
      </c>
      <c r="I15" s="212" t="s">
        <v>290</v>
      </c>
      <c r="J15" s="212" t="s">
        <v>290</v>
      </c>
      <c r="K15" s="212" t="s">
        <v>290</v>
      </c>
      <c r="L15" s="212" t="s">
        <v>290</v>
      </c>
      <c r="M15" s="212" t="s">
        <v>290</v>
      </c>
      <c r="N15" s="212" t="s">
        <v>290</v>
      </c>
      <c r="O15" s="212" t="s">
        <v>290</v>
      </c>
      <c r="P15" s="212" t="s">
        <v>290</v>
      </c>
      <c r="Q15" s="212" t="s">
        <v>290</v>
      </c>
      <c r="R15" s="212" t="s">
        <v>290</v>
      </c>
      <c r="S15" s="240" t="s">
        <v>290</v>
      </c>
      <c r="T15" s="213" t="s">
        <v>290</v>
      </c>
    </row>
    <row r="16" spans="2:22" ht="12.75" customHeight="1" x14ac:dyDescent="0.2">
      <c r="B16" s="12" t="s">
        <v>80</v>
      </c>
      <c r="C16" s="69" t="s">
        <v>81</v>
      </c>
      <c r="D16" s="230" t="s">
        <v>323</v>
      </c>
      <c r="E16" s="214">
        <v>35551.9</v>
      </c>
      <c r="F16" s="71">
        <v>28470.799999999999</v>
      </c>
      <c r="G16" s="71">
        <v>5242.0999999999995</v>
      </c>
      <c r="H16" s="71">
        <v>17721.2</v>
      </c>
      <c r="I16" s="71">
        <v>5499.4</v>
      </c>
      <c r="J16" s="71">
        <v>7.3999999999999986</v>
      </c>
      <c r="K16" s="71">
        <v>0.7</v>
      </c>
      <c r="L16" s="71">
        <v>7081.1</v>
      </c>
      <c r="M16" s="71">
        <v>4638.9000000000005</v>
      </c>
      <c r="N16" s="71">
        <v>2176.6</v>
      </c>
      <c r="O16" s="71">
        <v>6.5999999999999988</v>
      </c>
      <c r="P16" s="71">
        <v>259</v>
      </c>
      <c r="Q16" s="71">
        <v>0</v>
      </c>
      <c r="R16" s="71">
        <v>0</v>
      </c>
      <c r="S16" s="72">
        <v>12</v>
      </c>
      <c r="T16" s="215">
        <v>13.5</v>
      </c>
    </row>
    <row r="17" spans="2:20" ht="12.75" customHeight="1" x14ac:dyDescent="0.2">
      <c r="C17" s="67"/>
      <c r="D17" s="237" t="s">
        <v>324</v>
      </c>
      <c r="E17" s="241">
        <v>32798.571000000004</v>
      </c>
      <c r="F17" s="73">
        <v>27063.202000000001</v>
      </c>
      <c r="G17" s="73">
        <v>4906.1840000000002</v>
      </c>
      <c r="H17" s="73">
        <v>16860.881000000001</v>
      </c>
      <c r="I17" s="73">
        <v>5286.7349999999997</v>
      </c>
      <c r="J17" s="73">
        <v>8.6739999999999995</v>
      </c>
      <c r="K17" s="73">
        <v>0.72799999999999998</v>
      </c>
      <c r="L17" s="73">
        <v>5735.3689999999997</v>
      </c>
      <c r="M17" s="73">
        <v>3725.623</v>
      </c>
      <c r="N17" s="73">
        <v>1663.6220000000001</v>
      </c>
      <c r="O17" s="73">
        <v>7.0389999999999997</v>
      </c>
      <c r="P17" s="73">
        <v>339.08499999999998</v>
      </c>
      <c r="Q17" s="73">
        <v>0</v>
      </c>
      <c r="R17" s="73">
        <v>0</v>
      </c>
      <c r="S17" s="74">
        <v>11.86</v>
      </c>
      <c r="T17" s="242">
        <v>13.807</v>
      </c>
    </row>
    <row r="18" spans="2:20" ht="12.75" customHeight="1" x14ac:dyDescent="0.2">
      <c r="B18" s="12" t="s">
        <v>82</v>
      </c>
      <c r="C18" s="69" t="s">
        <v>83</v>
      </c>
      <c r="D18" s="230" t="s">
        <v>323</v>
      </c>
      <c r="E18" s="214">
        <v>28572</v>
      </c>
      <c r="F18" s="71">
        <v>23658.2</v>
      </c>
      <c r="G18" s="71">
        <v>3645.4</v>
      </c>
      <c r="H18" s="71">
        <v>15065.9</v>
      </c>
      <c r="I18" s="71">
        <v>4938.8</v>
      </c>
      <c r="J18" s="71">
        <v>7.3999999999999986</v>
      </c>
      <c r="K18" s="71">
        <v>0.7</v>
      </c>
      <c r="L18" s="71">
        <v>4913.8000000000011</v>
      </c>
      <c r="M18" s="71">
        <v>3338.400000000001</v>
      </c>
      <c r="N18" s="71">
        <v>1351.6</v>
      </c>
      <c r="O18" s="71">
        <v>6.5999999999999988</v>
      </c>
      <c r="P18" s="71">
        <v>217.2</v>
      </c>
      <c r="Q18" s="71">
        <v>0</v>
      </c>
      <c r="R18" s="71">
        <v>0</v>
      </c>
      <c r="S18" s="72">
        <v>12</v>
      </c>
      <c r="T18" s="215">
        <v>13.5</v>
      </c>
    </row>
    <row r="19" spans="2:20" ht="12.75" customHeight="1" x14ac:dyDescent="0.2">
      <c r="C19" s="67"/>
      <c r="D19" s="237" t="s">
        <v>324</v>
      </c>
      <c r="E19" s="241">
        <v>25748.28</v>
      </c>
      <c r="F19" s="73">
        <v>22216.597999999998</v>
      </c>
      <c r="G19" s="73">
        <v>3318.8139999999999</v>
      </c>
      <c r="H19" s="73">
        <v>14182.973</v>
      </c>
      <c r="I19" s="73">
        <v>4705.4089999999997</v>
      </c>
      <c r="J19" s="73">
        <v>8.6739999999999995</v>
      </c>
      <c r="K19" s="73">
        <v>0.72799999999999998</v>
      </c>
      <c r="L19" s="73">
        <v>3531.6819999999998</v>
      </c>
      <c r="M19" s="73">
        <v>2405.212</v>
      </c>
      <c r="N19" s="73">
        <v>885.10400000000004</v>
      </c>
      <c r="O19" s="73">
        <v>7.0389999999999997</v>
      </c>
      <c r="P19" s="73">
        <v>234.327</v>
      </c>
      <c r="Q19" s="73">
        <v>0</v>
      </c>
      <c r="R19" s="73">
        <v>0</v>
      </c>
      <c r="S19" s="74">
        <v>11.86</v>
      </c>
      <c r="T19" s="242">
        <v>13.807</v>
      </c>
    </row>
    <row r="20" spans="2:20" ht="12.75" customHeight="1" x14ac:dyDescent="0.2">
      <c r="B20" s="75" t="s">
        <v>84</v>
      </c>
      <c r="C20" s="69" t="s">
        <v>85</v>
      </c>
      <c r="D20" s="230" t="s">
        <v>323</v>
      </c>
      <c r="E20" s="214">
        <v>71.599999999999994</v>
      </c>
      <c r="F20" s="71">
        <v>0</v>
      </c>
      <c r="G20" s="71">
        <v>0</v>
      </c>
      <c r="H20" s="71">
        <v>0</v>
      </c>
      <c r="I20" s="71">
        <v>0</v>
      </c>
      <c r="J20" s="71">
        <v>0</v>
      </c>
      <c r="K20" s="71">
        <v>0</v>
      </c>
      <c r="L20" s="71">
        <v>71.599999999999994</v>
      </c>
      <c r="M20" s="71">
        <v>71.599999999999994</v>
      </c>
      <c r="N20" s="71">
        <v>0</v>
      </c>
      <c r="O20" s="71">
        <v>0</v>
      </c>
      <c r="P20" s="71">
        <v>0</v>
      </c>
      <c r="Q20" s="71">
        <v>0</v>
      </c>
      <c r="R20" s="71">
        <v>0</v>
      </c>
      <c r="S20" s="72">
        <v>0</v>
      </c>
      <c r="T20" s="215">
        <v>0</v>
      </c>
    </row>
    <row r="21" spans="2:20" ht="12.75" customHeight="1" x14ac:dyDescent="0.2">
      <c r="C21" s="67"/>
      <c r="D21" s="237" t="s">
        <v>324</v>
      </c>
      <c r="E21" s="241">
        <v>47.22</v>
      </c>
      <c r="F21" s="73">
        <v>0</v>
      </c>
      <c r="G21" s="73">
        <v>0</v>
      </c>
      <c r="H21" s="73">
        <v>0</v>
      </c>
      <c r="I21" s="73">
        <v>0</v>
      </c>
      <c r="J21" s="73">
        <v>0</v>
      </c>
      <c r="K21" s="73">
        <v>0</v>
      </c>
      <c r="L21" s="73">
        <v>47.22</v>
      </c>
      <c r="M21" s="73">
        <v>47.22</v>
      </c>
      <c r="N21" s="73">
        <v>0</v>
      </c>
      <c r="O21" s="73">
        <v>0</v>
      </c>
      <c r="P21" s="73">
        <v>0</v>
      </c>
      <c r="Q21" s="73">
        <v>0</v>
      </c>
      <c r="R21" s="73">
        <v>0</v>
      </c>
      <c r="S21" s="74">
        <v>0</v>
      </c>
      <c r="T21" s="242">
        <v>0</v>
      </c>
    </row>
    <row r="22" spans="2:20" ht="12.75" customHeight="1" x14ac:dyDescent="0.2">
      <c r="B22" s="75" t="s">
        <v>86</v>
      </c>
      <c r="C22" s="69" t="s">
        <v>87</v>
      </c>
      <c r="D22" s="230" t="s">
        <v>323</v>
      </c>
      <c r="E22" s="214">
        <v>257.8</v>
      </c>
      <c r="F22" s="71">
        <v>0</v>
      </c>
      <c r="G22" s="71">
        <v>0</v>
      </c>
      <c r="H22" s="71">
        <v>0</v>
      </c>
      <c r="I22" s="71">
        <v>0</v>
      </c>
      <c r="J22" s="71">
        <v>0</v>
      </c>
      <c r="K22" s="71">
        <v>0</v>
      </c>
      <c r="L22" s="71">
        <v>257.8</v>
      </c>
      <c r="M22" s="71">
        <v>199.8</v>
      </c>
      <c r="N22" s="71">
        <v>58</v>
      </c>
      <c r="O22" s="71">
        <v>0</v>
      </c>
      <c r="P22" s="71">
        <v>0</v>
      </c>
      <c r="Q22" s="71">
        <v>0</v>
      </c>
      <c r="R22" s="71">
        <v>0</v>
      </c>
      <c r="S22" s="72">
        <v>0</v>
      </c>
      <c r="T22" s="215">
        <v>0</v>
      </c>
    </row>
    <row r="23" spans="2:20" ht="12.75" customHeight="1" x14ac:dyDescent="0.2">
      <c r="C23" s="67"/>
      <c r="D23" s="237" t="s">
        <v>324</v>
      </c>
      <c r="E23" s="241">
        <v>275.51900000000001</v>
      </c>
      <c r="F23" s="73">
        <v>0</v>
      </c>
      <c r="G23" s="73">
        <v>0</v>
      </c>
      <c r="H23" s="73">
        <v>0</v>
      </c>
      <c r="I23" s="73">
        <v>0</v>
      </c>
      <c r="J23" s="73">
        <v>0</v>
      </c>
      <c r="K23" s="73">
        <v>0</v>
      </c>
      <c r="L23" s="73">
        <v>275.51900000000001</v>
      </c>
      <c r="M23" s="73">
        <v>207.83799999999999</v>
      </c>
      <c r="N23" s="73">
        <v>67.680999999999997</v>
      </c>
      <c r="O23" s="73">
        <v>0</v>
      </c>
      <c r="P23" s="73">
        <v>0</v>
      </c>
      <c r="Q23" s="73">
        <v>0</v>
      </c>
      <c r="R23" s="73">
        <v>0</v>
      </c>
      <c r="S23" s="74">
        <v>0</v>
      </c>
      <c r="T23" s="242">
        <v>0</v>
      </c>
    </row>
    <row r="24" spans="2:20" ht="12.75" customHeight="1" x14ac:dyDescent="0.2">
      <c r="B24" s="12" t="s">
        <v>88</v>
      </c>
      <c r="C24" s="69" t="s">
        <v>89</v>
      </c>
      <c r="D24" s="230" t="s">
        <v>323</v>
      </c>
      <c r="E24" s="214">
        <v>218.8</v>
      </c>
      <c r="F24" s="71">
        <v>0</v>
      </c>
      <c r="G24" s="71">
        <v>0</v>
      </c>
      <c r="H24" s="71">
        <v>0</v>
      </c>
      <c r="I24" s="71">
        <v>0</v>
      </c>
      <c r="J24" s="71">
        <v>0</v>
      </c>
      <c r="K24" s="71">
        <v>0</v>
      </c>
      <c r="L24" s="71">
        <v>218.8</v>
      </c>
      <c r="M24" s="71">
        <v>180.8</v>
      </c>
      <c r="N24" s="71">
        <v>14.2</v>
      </c>
      <c r="O24" s="71">
        <v>0</v>
      </c>
      <c r="P24" s="71">
        <v>23.8</v>
      </c>
      <c r="Q24" s="71">
        <v>0</v>
      </c>
      <c r="R24" s="71">
        <v>0</v>
      </c>
      <c r="S24" s="72">
        <v>0</v>
      </c>
      <c r="T24" s="215">
        <v>0</v>
      </c>
    </row>
    <row r="25" spans="2:20" ht="12.75" customHeight="1" x14ac:dyDescent="0.2">
      <c r="C25" s="67"/>
      <c r="D25" s="237" t="s">
        <v>324</v>
      </c>
      <c r="E25" s="241">
        <v>293.70400000000001</v>
      </c>
      <c r="F25" s="73">
        <v>0</v>
      </c>
      <c r="G25" s="73">
        <v>0</v>
      </c>
      <c r="H25" s="73">
        <v>0</v>
      </c>
      <c r="I25" s="73">
        <v>0</v>
      </c>
      <c r="J25" s="73">
        <v>0</v>
      </c>
      <c r="K25" s="73">
        <v>0</v>
      </c>
      <c r="L25" s="73">
        <v>293.70400000000001</v>
      </c>
      <c r="M25" s="73">
        <v>241.32</v>
      </c>
      <c r="N25" s="73">
        <v>28.564</v>
      </c>
      <c r="O25" s="73">
        <v>0</v>
      </c>
      <c r="P25" s="73">
        <v>23.82</v>
      </c>
      <c r="Q25" s="73">
        <v>0</v>
      </c>
      <c r="R25" s="73">
        <v>0</v>
      </c>
      <c r="S25" s="74">
        <v>0</v>
      </c>
      <c r="T25" s="242">
        <v>0</v>
      </c>
    </row>
    <row r="26" spans="2:20" ht="12.75" customHeight="1" x14ac:dyDescent="0.2">
      <c r="B26" s="12" t="s">
        <v>90</v>
      </c>
      <c r="C26" s="69" t="s">
        <v>91</v>
      </c>
      <c r="D26" s="230" t="s">
        <v>323</v>
      </c>
      <c r="E26" s="214">
        <v>116.7</v>
      </c>
      <c r="F26" s="71">
        <v>0</v>
      </c>
      <c r="G26" s="71">
        <v>0</v>
      </c>
      <c r="H26" s="71">
        <v>0</v>
      </c>
      <c r="I26" s="71">
        <v>0</v>
      </c>
      <c r="J26" s="71">
        <v>0</v>
      </c>
      <c r="K26" s="71">
        <v>0</v>
      </c>
      <c r="L26" s="71">
        <v>116.7</v>
      </c>
      <c r="M26" s="71">
        <v>116.7</v>
      </c>
      <c r="N26" s="71">
        <v>0</v>
      </c>
      <c r="O26" s="71">
        <v>0</v>
      </c>
      <c r="P26" s="71">
        <v>0</v>
      </c>
      <c r="Q26" s="71">
        <v>0</v>
      </c>
      <c r="R26" s="71">
        <v>0</v>
      </c>
      <c r="S26" s="72">
        <v>0</v>
      </c>
      <c r="T26" s="215">
        <v>0</v>
      </c>
    </row>
    <row r="27" spans="2:20" ht="12.75" customHeight="1" x14ac:dyDescent="0.2">
      <c r="C27" s="67"/>
      <c r="D27" s="237" t="s">
        <v>324</v>
      </c>
      <c r="E27" s="241">
        <v>90.918999999999997</v>
      </c>
      <c r="F27" s="73">
        <v>0</v>
      </c>
      <c r="G27" s="73">
        <v>0</v>
      </c>
      <c r="H27" s="73">
        <v>0</v>
      </c>
      <c r="I27" s="73">
        <v>0</v>
      </c>
      <c r="J27" s="73">
        <v>0</v>
      </c>
      <c r="K27" s="73">
        <v>0</v>
      </c>
      <c r="L27" s="73">
        <v>90.918999999999997</v>
      </c>
      <c r="M27" s="73">
        <v>90.918999999999997</v>
      </c>
      <c r="N27" s="73">
        <v>0</v>
      </c>
      <c r="O27" s="73">
        <v>0</v>
      </c>
      <c r="P27" s="73">
        <v>0</v>
      </c>
      <c r="Q27" s="73">
        <v>0</v>
      </c>
      <c r="R27" s="73">
        <v>0</v>
      </c>
      <c r="S27" s="74">
        <v>0</v>
      </c>
      <c r="T27" s="242">
        <v>0</v>
      </c>
    </row>
    <row r="28" spans="2:20" ht="12.75" customHeight="1" x14ac:dyDescent="0.2">
      <c r="B28" s="12" t="s">
        <v>92</v>
      </c>
      <c r="C28" s="69" t="s">
        <v>93</v>
      </c>
      <c r="D28" s="230" t="s">
        <v>323</v>
      </c>
      <c r="E28" s="214">
        <v>721.2</v>
      </c>
      <c r="F28" s="71">
        <v>279.7</v>
      </c>
      <c r="G28" s="71">
        <v>0</v>
      </c>
      <c r="H28" s="71">
        <v>0</v>
      </c>
      <c r="I28" s="71">
        <v>279.7</v>
      </c>
      <c r="J28" s="71">
        <v>0</v>
      </c>
      <c r="K28" s="71">
        <v>0</v>
      </c>
      <c r="L28" s="71">
        <v>441.5</v>
      </c>
      <c r="M28" s="71">
        <v>175.8</v>
      </c>
      <c r="N28" s="71">
        <v>265.7</v>
      </c>
      <c r="O28" s="71">
        <v>0</v>
      </c>
      <c r="P28" s="71">
        <v>0</v>
      </c>
      <c r="Q28" s="71">
        <v>0</v>
      </c>
      <c r="R28" s="71">
        <v>0</v>
      </c>
      <c r="S28" s="72">
        <v>0</v>
      </c>
      <c r="T28" s="215">
        <v>0</v>
      </c>
    </row>
    <row r="29" spans="2:20" ht="12.75" customHeight="1" x14ac:dyDescent="0.2">
      <c r="C29" s="67"/>
      <c r="D29" s="237" t="s">
        <v>324</v>
      </c>
      <c r="E29" s="241">
        <v>662.02600000000007</v>
      </c>
      <c r="F29" s="73">
        <v>299.61</v>
      </c>
      <c r="G29" s="73">
        <v>0</v>
      </c>
      <c r="H29" s="73">
        <v>0</v>
      </c>
      <c r="I29" s="73">
        <v>299.61</v>
      </c>
      <c r="J29" s="73">
        <v>0</v>
      </c>
      <c r="K29" s="73">
        <v>0</v>
      </c>
      <c r="L29" s="73">
        <v>362.416</v>
      </c>
      <c r="M29" s="73">
        <v>134.85599999999999</v>
      </c>
      <c r="N29" s="73">
        <v>223.411</v>
      </c>
      <c r="O29" s="73">
        <v>0</v>
      </c>
      <c r="P29" s="73">
        <v>4.149</v>
      </c>
      <c r="Q29" s="73">
        <v>0</v>
      </c>
      <c r="R29" s="73">
        <v>0</v>
      </c>
      <c r="S29" s="74">
        <v>0</v>
      </c>
      <c r="T29" s="242">
        <v>0</v>
      </c>
    </row>
    <row r="30" spans="2:20" ht="12.75" customHeight="1" x14ac:dyDescent="0.2">
      <c r="B30" s="12" t="s">
        <v>94</v>
      </c>
      <c r="C30" s="69" t="s">
        <v>95</v>
      </c>
      <c r="D30" s="230" t="s">
        <v>323</v>
      </c>
      <c r="E30" s="214">
        <v>244.9</v>
      </c>
      <c r="F30" s="71">
        <v>49.9</v>
      </c>
      <c r="G30" s="71">
        <v>14.9</v>
      </c>
      <c r="H30" s="71">
        <v>34.799999999999997</v>
      </c>
      <c r="I30" s="71">
        <v>0.2</v>
      </c>
      <c r="J30" s="71">
        <v>0</v>
      </c>
      <c r="K30" s="71">
        <v>0</v>
      </c>
      <c r="L30" s="71">
        <v>195</v>
      </c>
      <c r="M30" s="71">
        <v>46.3</v>
      </c>
      <c r="N30" s="71">
        <v>130.69999999999999</v>
      </c>
      <c r="O30" s="71">
        <v>0</v>
      </c>
      <c r="P30" s="71">
        <v>18</v>
      </c>
      <c r="Q30" s="71">
        <v>0</v>
      </c>
      <c r="R30" s="71">
        <v>0</v>
      </c>
      <c r="S30" s="72">
        <v>0</v>
      </c>
      <c r="T30" s="215">
        <v>0</v>
      </c>
    </row>
    <row r="31" spans="2:20" ht="12.75" customHeight="1" x14ac:dyDescent="0.2">
      <c r="C31" s="67"/>
      <c r="D31" s="237" t="s">
        <v>324</v>
      </c>
      <c r="E31" s="241">
        <v>159.68299999999999</v>
      </c>
      <c r="F31" s="73">
        <v>30.789000000000001</v>
      </c>
      <c r="G31" s="73">
        <v>9.6630000000000003</v>
      </c>
      <c r="H31" s="73">
        <v>20.802</v>
      </c>
      <c r="I31" s="73">
        <v>0.32400000000000001</v>
      </c>
      <c r="J31" s="73">
        <v>0</v>
      </c>
      <c r="K31" s="73">
        <v>0</v>
      </c>
      <c r="L31" s="73">
        <v>128.89400000000001</v>
      </c>
      <c r="M31" s="73">
        <v>36.24</v>
      </c>
      <c r="N31" s="73">
        <v>92.653999999999996</v>
      </c>
      <c r="O31" s="73">
        <v>0</v>
      </c>
      <c r="P31" s="73">
        <v>0</v>
      </c>
      <c r="Q31" s="73">
        <v>0</v>
      </c>
      <c r="R31" s="73">
        <v>0</v>
      </c>
      <c r="S31" s="74">
        <v>0</v>
      </c>
      <c r="T31" s="242">
        <v>0</v>
      </c>
    </row>
    <row r="32" spans="2:20" ht="12.75" customHeight="1" x14ac:dyDescent="0.2">
      <c r="B32" s="12" t="s">
        <v>96</v>
      </c>
      <c r="C32" s="69" t="s">
        <v>97</v>
      </c>
      <c r="D32" s="230" t="s">
        <v>323</v>
      </c>
      <c r="E32" s="214">
        <v>474.3</v>
      </c>
      <c r="F32" s="71">
        <v>8.5</v>
      </c>
      <c r="G32" s="71">
        <v>0</v>
      </c>
      <c r="H32" s="71">
        <v>0</v>
      </c>
      <c r="I32" s="71">
        <v>8.5</v>
      </c>
      <c r="J32" s="71">
        <v>0</v>
      </c>
      <c r="K32" s="71">
        <v>0</v>
      </c>
      <c r="L32" s="71">
        <v>465.8</v>
      </c>
      <c r="M32" s="71">
        <v>131.80000000000001</v>
      </c>
      <c r="N32" s="71">
        <v>334</v>
      </c>
      <c r="O32" s="71">
        <v>0</v>
      </c>
      <c r="P32" s="71">
        <v>0</v>
      </c>
      <c r="Q32" s="71">
        <v>0</v>
      </c>
      <c r="R32" s="71">
        <v>0</v>
      </c>
      <c r="S32" s="72">
        <v>0</v>
      </c>
      <c r="T32" s="215">
        <v>0</v>
      </c>
    </row>
    <row r="33" spans="2:20" ht="12.75" customHeight="1" x14ac:dyDescent="0.2">
      <c r="C33" s="67"/>
      <c r="D33" s="237" t="s">
        <v>324</v>
      </c>
      <c r="E33" s="241">
        <v>483.45400000000001</v>
      </c>
      <c r="F33" s="73">
        <v>8.52</v>
      </c>
      <c r="G33" s="73">
        <v>0</v>
      </c>
      <c r="H33" s="73">
        <v>0</v>
      </c>
      <c r="I33" s="73">
        <v>8.52</v>
      </c>
      <c r="J33" s="73">
        <v>0</v>
      </c>
      <c r="K33" s="73">
        <v>0</v>
      </c>
      <c r="L33" s="73">
        <v>474.93400000000003</v>
      </c>
      <c r="M33" s="73">
        <v>132.17500000000001</v>
      </c>
      <c r="N33" s="73">
        <v>342.75900000000001</v>
      </c>
      <c r="O33" s="73">
        <v>0</v>
      </c>
      <c r="P33" s="73">
        <v>0</v>
      </c>
      <c r="Q33" s="73">
        <v>0</v>
      </c>
      <c r="R33" s="73">
        <v>0</v>
      </c>
      <c r="S33" s="74">
        <v>0</v>
      </c>
      <c r="T33" s="242">
        <v>0</v>
      </c>
    </row>
    <row r="34" spans="2:20" ht="12.75" customHeight="1" x14ac:dyDescent="0.2">
      <c r="B34" s="12" t="s">
        <v>98</v>
      </c>
      <c r="C34" s="69" t="s">
        <v>99</v>
      </c>
      <c r="D34" s="230" t="s">
        <v>323</v>
      </c>
      <c r="E34" s="214">
        <v>4202.3</v>
      </c>
      <c r="F34" s="71">
        <v>4202.3</v>
      </c>
      <c r="G34" s="71">
        <v>1581.8</v>
      </c>
      <c r="H34" s="71">
        <v>2620.5</v>
      </c>
      <c r="I34" s="71">
        <v>0</v>
      </c>
      <c r="J34" s="71">
        <v>0</v>
      </c>
      <c r="K34" s="71">
        <v>0</v>
      </c>
      <c r="L34" s="71">
        <v>0</v>
      </c>
      <c r="M34" s="71">
        <v>0</v>
      </c>
      <c r="N34" s="71">
        <v>0</v>
      </c>
      <c r="O34" s="71">
        <v>0</v>
      </c>
      <c r="P34" s="71">
        <v>0</v>
      </c>
      <c r="Q34" s="71">
        <v>0</v>
      </c>
      <c r="R34" s="71">
        <v>0</v>
      </c>
      <c r="S34" s="72">
        <v>0</v>
      </c>
      <c r="T34" s="215">
        <v>0</v>
      </c>
    </row>
    <row r="35" spans="2:20" ht="12.75" customHeight="1" x14ac:dyDescent="0.2">
      <c r="C35" s="67"/>
      <c r="D35" s="237" t="s">
        <v>324</v>
      </c>
      <c r="E35" s="241">
        <v>4234.8130000000001</v>
      </c>
      <c r="F35" s="73">
        <v>4234.8130000000001</v>
      </c>
      <c r="G35" s="73">
        <v>1577.7070000000001</v>
      </c>
      <c r="H35" s="73">
        <v>2657.1060000000002</v>
      </c>
      <c r="I35" s="73">
        <v>0</v>
      </c>
      <c r="J35" s="73">
        <v>0</v>
      </c>
      <c r="K35" s="73">
        <v>0</v>
      </c>
      <c r="L35" s="73">
        <v>0</v>
      </c>
      <c r="M35" s="73">
        <v>0</v>
      </c>
      <c r="N35" s="73">
        <v>0</v>
      </c>
      <c r="O35" s="73">
        <v>0</v>
      </c>
      <c r="P35" s="73">
        <v>0</v>
      </c>
      <c r="Q35" s="73">
        <v>0</v>
      </c>
      <c r="R35" s="73">
        <v>0</v>
      </c>
      <c r="S35" s="74">
        <v>0</v>
      </c>
      <c r="T35" s="242">
        <v>0</v>
      </c>
    </row>
    <row r="36" spans="2:20" ht="12.75" customHeight="1" x14ac:dyDescent="0.2">
      <c r="B36" s="12" t="s">
        <v>100</v>
      </c>
      <c r="C36" s="69" t="s">
        <v>101</v>
      </c>
      <c r="D36" s="230" t="s">
        <v>323</v>
      </c>
      <c r="E36" s="214">
        <v>672.3</v>
      </c>
      <c r="F36" s="71">
        <v>272.2</v>
      </c>
      <c r="G36" s="71">
        <v>0</v>
      </c>
      <c r="H36" s="71">
        <v>0</v>
      </c>
      <c r="I36" s="71">
        <v>272.2</v>
      </c>
      <c r="J36" s="71">
        <v>0</v>
      </c>
      <c r="K36" s="71">
        <v>0</v>
      </c>
      <c r="L36" s="71">
        <v>400.09999999999997</v>
      </c>
      <c r="M36" s="71">
        <v>377.7</v>
      </c>
      <c r="N36" s="71">
        <v>22.4</v>
      </c>
      <c r="O36" s="71">
        <v>0</v>
      </c>
      <c r="P36" s="71">
        <v>0</v>
      </c>
      <c r="Q36" s="71">
        <v>0</v>
      </c>
      <c r="R36" s="71">
        <v>0</v>
      </c>
      <c r="S36" s="72">
        <v>0</v>
      </c>
      <c r="T36" s="215">
        <v>0</v>
      </c>
    </row>
    <row r="37" spans="2:20" ht="12.75" customHeight="1" x14ac:dyDescent="0.2">
      <c r="C37" s="67"/>
      <c r="D37" s="237" t="s">
        <v>324</v>
      </c>
      <c r="E37" s="241">
        <v>802.95299999999997</v>
      </c>
      <c r="F37" s="73">
        <v>272.87200000000001</v>
      </c>
      <c r="G37" s="73">
        <v>0</v>
      </c>
      <c r="H37" s="73">
        <v>0</v>
      </c>
      <c r="I37" s="73">
        <v>272.87200000000001</v>
      </c>
      <c r="J37" s="73">
        <v>0</v>
      </c>
      <c r="K37" s="73">
        <v>0</v>
      </c>
      <c r="L37" s="73">
        <v>530.08100000000002</v>
      </c>
      <c r="M37" s="73">
        <v>429.84300000000002</v>
      </c>
      <c r="N37" s="73">
        <v>23.449000000000002</v>
      </c>
      <c r="O37" s="73">
        <v>0</v>
      </c>
      <c r="P37" s="73">
        <v>76.789000000000001</v>
      </c>
      <c r="Q37" s="73">
        <v>0</v>
      </c>
      <c r="R37" s="73">
        <v>0</v>
      </c>
      <c r="S37" s="74">
        <v>0</v>
      </c>
      <c r="T37" s="242">
        <v>0</v>
      </c>
    </row>
    <row r="38" spans="2:20" ht="12.75" customHeight="1" x14ac:dyDescent="0.2">
      <c r="C38" s="30"/>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30" customWidth="1"/>
    <col min="2" max="2" width="11.5703125" style="12" hidden="1" customWidth="1"/>
    <col min="3" max="3" width="26.7109375" style="330" customWidth="1"/>
    <col min="4" max="5" width="11.42578125" style="330" customWidth="1"/>
    <col min="6" max="6" width="22.7109375" style="330" customWidth="1"/>
    <col min="7" max="7" width="11.42578125" style="330" customWidth="1"/>
    <col min="8" max="8" width="12.140625" style="330" customWidth="1"/>
    <col min="9" max="9" width="12" style="330" customWidth="1"/>
    <col min="10" max="11" width="11.42578125" style="330" customWidth="1"/>
    <col min="12" max="12" width="12.140625" style="330" customWidth="1"/>
    <col min="13" max="13" width="12" style="330" customWidth="1"/>
    <col min="14" max="14" width="11.42578125" style="330" customWidth="1"/>
    <col min="15" max="24" width="11.5703125" style="330" hidden="1" customWidth="1"/>
    <col min="25" max="25" width="0.85546875" style="330" customWidth="1"/>
    <col min="26" max="257" width="11.42578125" style="330" customWidth="1"/>
    <col min="258" max="1025" width="11.42578125" style="326" customWidth="1"/>
  </cols>
  <sheetData>
    <row r="1" spans="2:24" ht="1.5" customHeight="1" x14ac:dyDescent="0.2"/>
    <row r="2" spans="2:24" ht="12.75" customHeight="1" x14ac:dyDescent="0.2">
      <c r="C2" s="12" t="s">
        <v>102</v>
      </c>
    </row>
    <row r="3" spans="2:24" ht="12.75" customHeight="1" x14ac:dyDescent="0.2">
      <c r="C3" s="334"/>
    </row>
    <row r="4" spans="2:24" ht="12.75" customHeight="1" x14ac:dyDescent="0.2">
      <c r="C4" s="354" t="s">
        <v>103</v>
      </c>
      <c r="D4" s="52"/>
      <c r="E4" s="52"/>
      <c r="F4" s="52"/>
      <c r="G4" s="52"/>
      <c r="H4" s="52"/>
      <c r="I4" s="52"/>
      <c r="J4" s="52"/>
      <c r="K4" s="52"/>
      <c r="L4" s="52"/>
      <c r="M4" s="52"/>
      <c r="N4" s="52"/>
      <c r="O4" s="52"/>
      <c r="R4" s="52"/>
    </row>
    <row r="5" spans="2:24" ht="12.75" hidden="1" customHeight="1" x14ac:dyDescent="0.2">
      <c r="C5" s="354"/>
      <c r="D5" s="76"/>
      <c r="E5" s="76"/>
      <c r="F5" s="76"/>
      <c r="G5" s="77"/>
      <c r="H5" s="78"/>
      <c r="I5" s="78"/>
      <c r="J5" s="78"/>
      <c r="K5" s="77"/>
      <c r="L5" s="78"/>
      <c r="M5" s="78"/>
      <c r="N5" s="78"/>
      <c r="O5" s="78"/>
      <c r="P5" s="20"/>
      <c r="Q5" s="20"/>
      <c r="R5" s="78"/>
      <c r="S5" s="20"/>
    </row>
    <row r="6" spans="2:24" ht="15" customHeight="1" x14ac:dyDescent="0.2">
      <c r="C6" s="354" t="str">
        <f>+StTai!B17</f>
        <v>2.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59" t="s">
        <v>64</v>
      </c>
      <c r="F8" s="360"/>
      <c r="G8" s="361"/>
      <c r="H8" s="361"/>
      <c r="I8" s="361"/>
      <c r="J8" s="361"/>
      <c r="K8" s="361"/>
      <c r="L8" s="361"/>
      <c r="M8" s="361"/>
      <c r="N8" s="362"/>
      <c r="O8" s="80" t="s">
        <v>104</v>
      </c>
      <c r="P8" s="81"/>
      <c r="Q8" s="81"/>
      <c r="R8" s="81"/>
      <c r="S8" s="82"/>
      <c r="T8" s="421" t="s">
        <v>105</v>
      </c>
      <c r="U8" s="422"/>
      <c r="V8" s="422"/>
      <c r="W8" s="422"/>
      <c r="X8" s="423"/>
    </row>
    <row r="9" spans="2:24" ht="12.75" customHeight="1" x14ac:dyDescent="0.2">
      <c r="C9" s="20"/>
      <c r="D9" s="20"/>
      <c r="E9" s="274" t="s">
        <v>55</v>
      </c>
      <c r="F9" s="84"/>
      <c r="G9" s="85" t="s">
        <v>106</v>
      </c>
      <c r="H9" s="66"/>
      <c r="I9" s="66"/>
      <c r="J9" s="66"/>
      <c r="K9" s="85" t="s">
        <v>107</v>
      </c>
      <c r="L9" s="66"/>
      <c r="M9" s="66"/>
      <c r="N9" s="275"/>
      <c r="O9" s="269" t="str">
        <f>E9</f>
        <v>Total</v>
      </c>
      <c r="P9" s="87" t="s">
        <v>108</v>
      </c>
      <c r="Q9" s="66"/>
      <c r="R9" s="66"/>
      <c r="S9" s="88"/>
      <c r="T9" s="86" t="str">
        <f>O9</f>
        <v>Total</v>
      </c>
      <c r="U9" s="87" t="str">
        <f>P9</f>
        <v>davon</v>
      </c>
      <c r="V9" s="66"/>
      <c r="W9" s="66"/>
      <c r="X9" s="88"/>
    </row>
    <row r="10" spans="2:24" s="89" customFormat="1" ht="33.6" customHeight="1" x14ac:dyDescent="0.2">
      <c r="B10" s="90"/>
      <c r="C10" s="91"/>
      <c r="D10" s="91"/>
      <c r="E10" s="263"/>
      <c r="F10" s="276" t="s">
        <v>109</v>
      </c>
      <c r="G10" s="277" t="s">
        <v>79</v>
      </c>
      <c r="H10" s="278" t="s">
        <v>110</v>
      </c>
      <c r="I10" s="278" t="s">
        <v>111</v>
      </c>
      <c r="J10" s="279" t="s">
        <v>112</v>
      </c>
      <c r="K10" s="277" t="s">
        <v>79</v>
      </c>
      <c r="L10" s="278" t="s">
        <v>110</v>
      </c>
      <c r="M10" s="278" t="s">
        <v>111</v>
      </c>
      <c r="N10" s="280" t="s">
        <v>112</v>
      </c>
      <c r="O10" s="270"/>
      <c r="P10" s="95" t="str">
        <f>G10</f>
        <v>State</v>
      </c>
      <c r="Q10" s="95" t="str">
        <f>H10</f>
        <v>Regional authorities</v>
      </c>
      <c r="R10" s="95" t="str">
        <f>I10</f>
        <v>Local authorities</v>
      </c>
      <c r="S10" s="98" t="str">
        <f>J10</f>
        <v>Other debtors</v>
      </c>
      <c r="T10" s="97"/>
      <c r="U10" s="95" t="str">
        <f>P10</f>
        <v>State</v>
      </c>
      <c r="V10" s="95" t="str">
        <f>Q10</f>
        <v>Regional authorities</v>
      </c>
      <c r="W10" s="95" t="str">
        <f>R10</f>
        <v>Local authorities</v>
      </c>
      <c r="X10" s="98" t="str">
        <f>S10</f>
        <v>Other debtors</v>
      </c>
    </row>
    <row r="11" spans="2:24" ht="12.75" customHeight="1" x14ac:dyDescent="0.2">
      <c r="C11" s="234" t="s">
        <v>79</v>
      </c>
      <c r="D11" s="235" t="s">
        <v>331</v>
      </c>
      <c r="E11" s="244" t="s">
        <v>290</v>
      </c>
      <c r="F11" s="245" t="s">
        <v>290</v>
      </c>
      <c r="G11" s="246" t="s">
        <v>290</v>
      </c>
      <c r="H11" s="247" t="s">
        <v>290</v>
      </c>
      <c r="I11" s="247" t="s">
        <v>290</v>
      </c>
      <c r="J11" s="248" t="s">
        <v>290</v>
      </c>
      <c r="K11" s="246" t="s">
        <v>290</v>
      </c>
      <c r="L11" s="247" t="s">
        <v>290</v>
      </c>
      <c r="M11" s="247" t="s">
        <v>290</v>
      </c>
      <c r="N11" s="249" t="s">
        <v>290</v>
      </c>
      <c r="O11" s="104" t="str">
        <f>E11</f>
        <v>€ mn.</v>
      </c>
      <c r="P11" s="104" t="str">
        <f>O11</f>
        <v>€ mn.</v>
      </c>
      <c r="Q11" s="68" t="str">
        <f>O11</f>
        <v>€ mn.</v>
      </c>
      <c r="R11" s="68" t="str">
        <f>O11</f>
        <v>€ mn.</v>
      </c>
      <c r="S11" s="105" t="str">
        <f>O11</f>
        <v>€ mn.</v>
      </c>
      <c r="T11" s="103" t="str">
        <f>O11</f>
        <v>€ mn.</v>
      </c>
      <c r="U11" s="104" t="str">
        <f>T11</f>
        <v>€ mn.</v>
      </c>
      <c r="V11" s="68" t="str">
        <f>T11</f>
        <v>€ mn.</v>
      </c>
      <c r="W11" s="68" t="str">
        <f>T11</f>
        <v>€ mn.</v>
      </c>
      <c r="X11" s="105" t="str">
        <f>T11</f>
        <v>€ mn.</v>
      </c>
    </row>
    <row r="12" spans="2:24" ht="12.75" customHeight="1" x14ac:dyDescent="0.2">
      <c r="B12" s="12" t="s">
        <v>80</v>
      </c>
      <c r="C12" s="69" t="s">
        <v>81</v>
      </c>
      <c r="D12" s="230" t="s">
        <v>323</v>
      </c>
      <c r="E12" s="250">
        <v>1444.6</v>
      </c>
      <c r="F12" s="40">
        <v>0</v>
      </c>
      <c r="G12" s="106">
        <v>120</v>
      </c>
      <c r="H12" s="71">
        <v>1195</v>
      </c>
      <c r="I12" s="71">
        <v>44.6</v>
      </c>
      <c r="J12" s="72">
        <v>85</v>
      </c>
      <c r="K12" s="106">
        <v>0</v>
      </c>
      <c r="L12" s="71">
        <v>0</v>
      </c>
      <c r="M12" s="71">
        <v>0</v>
      </c>
      <c r="N12" s="215">
        <v>0</v>
      </c>
      <c r="O12" s="236">
        <f t="shared" ref="O12:O17" si="0">SUM(P12:S12)</f>
        <v>0</v>
      </c>
      <c r="P12" s="71">
        <v>0</v>
      </c>
      <c r="Q12" s="71">
        <v>0</v>
      </c>
      <c r="R12" s="71">
        <v>0</v>
      </c>
      <c r="S12" s="108">
        <v>0</v>
      </c>
      <c r="T12" s="107">
        <f t="shared" ref="T12:T17" si="1">SUM(U12:X12)</f>
        <v>0</v>
      </c>
      <c r="U12" s="71">
        <v>0</v>
      </c>
      <c r="V12" s="71">
        <v>0</v>
      </c>
      <c r="W12" s="71">
        <v>0</v>
      </c>
      <c r="X12" s="108">
        <v>0</v>
      </c>
    </row>
    <row r="13" spans="2:24" ht="12.75" customHeight="1" x14ac:dyDescent="0.2">
      <c r="C13" s="45"/>
      <c r="D13" s="231" t="s">
        <v>324</v>
      </c>
      <c r="E13" s="251">
        <v>1539.8700000000001</v>
      </c>
      <c r="F13" s="47">
        <v>0</v>
      </c>
      <c r="G13" s="109">
        <v>120</v>
      </c>
      <c r="H13" s="110">
        <v>1255.1210000000001</v>
      </c>
      <c r="I13" s="110">
        <v>75.965000000000003</v>
      </c>
      <c r="J13" s="111">
        <v>85</v>
      </c>
      <c r="K13" s="109">
        <v>0</v>
      </c>
      <c r="L13" s="110">
        <v>0</v>
      </c>
      <c r="M13" s="110">
        <v>3.7839999999999998</v>
      </c>
      <c r="N13" s="217">
        <v>0</v>
      </c>
      <c r="O13" s="243">
        <f t="shared" si="0"/>
        <v>0</v>
      </c>
      <c r="P13" s="110">
        <v>0</v>
      </c>
      <c r="Q13" s="110">
        <v>0</v>
      </c>
      <c r="R13" s="110">
        <v>0</v>
      </c>
      <c r="S13" s="113">
        <v>0</v>
      </c>
      <c r="T13" s="112">
        <f t="shared" si="1"/>
        <v>0</v>
      </c>
      <c r="U13" s="110">
        <v>0</v>
      </c>
      <c r="V13" s="110">
        <v>0</v>
      </c>
      <c r="W13" s="110">
        <v>0</v>
      </c>
      <c r="X13" s="113">
        <v>0</v>
      </c>
    </row>
    <row r="14" spans="2:24" ht="12.75" customHeight="1" x14ac:dyDescent="0.2">
      <c r="B14" s="12" t="s">
        <v>82</v>
      </c>
      <c r="C14" s="69" t="s">
        <v>83</v>
      </c>
      <c r="D14" s="230" t="s">
        <v>323</v>
      </c>
      <c r="E14" s="250">
        <v>1289.5999999999999</v>
      </c>
      <c r="F14" s="47">
        <v>0</v>
      </c>
      <c r="G14" s="106">
        <v>0</v>
      </c>
      <c r="H14" s="71">
        <v>1160</v>
      </c>
      <c r="I14" s="71">
        <v>44.6</v>
      </c>
      <c r="J14" s="72">
        <v>85</v>
      </c>
      <c r="K14" s="106">
        <v>0</v>
      </c>
      <c r="L14" s="71">
        <v>0</v>
      </c>
      <c r="M14" s="71">
        <v>0</v>
      </c>
      <c r="N14" s="215">
        <v>0</v>
      </c>
      <c r="O14" s="236">
        <f t="shared" si="0"/>
        <v>0</v>
      </c>
      <c r="P14" s="71">
        <v>0</v>
      </c>
      <c r="Q14" s="71">
        <v>0</v>
      </c>
      <c r="R14" s="71">
        <v>0</v>
      </c>
      <c r="S14" s="108">
        <v>0</v>
      </c>
      <c r="T14" s="107">
        <f t="shared" si="1"/>
        <v>0</v>
      </c>
      <c r="U14" s="71">
        <v>0</v>
      </c>
      <c r="V14" s="71">
        <v>0</v>
      </c>
      <c r="W14" s="71">
        <v>0</v>
      </c>
      <c r="X14" s="108">
        <v>0</v>
      </c>
    </row>
    <row r="15" spans="2:24" ht="12.75" customHeight="1" x14ac:dyDescent="0.2">
      <c r="C15" s="45"/>
      <c r="D15" s="231" t="s">
        <v>324</v>
      </c>
      <c r="E15" s="251">
        <v>1384.8700000000001</v>
      </c>
      <c r="F15" s="47">
        <v>0</v>
      </c>
      <c r="G15" s="109">
        <v>0</v>
      </c>
      <c r="H15" s="110">
        <v>1220.1210000000001</v>
      </c>
      <c r="I15" s="110">
        <v>75.965000000000003</v>
      </c>
      <c r="J15" s="111">
        <v>85</v>
      </c>
      <c r="K15" s="109">
        <v>0</v>
      </c>
      <c r="L15" s="110">
        <v>0</v>
      </c>
      <c r="M15" s="110">
        <v>3.7839999999999998</v>
      </c>
      <c r="N15" s="217">
        <v>0</v>
      </c>
      <c r="O15" s="243">
        <f t="shared" si="0"/>
        <v>0</v>
      </c>
      <c r="P15" s="110">
        <v>0</v>
      </c>
      <c r="Q15" s="110">
        <v>0</v>
      </c>
      <c r="R15" s="110">
        <v>0</v>
      </c>
      <c r="S15" s="113">
        <v>0</v>
      </c>
      <c r="T15" s="112">
        <f t="shared" si="1"/>
        <v>0</v>
      </c>
      <c r="U15" s="110">
        <v>0</v>
      </c>
      <c r="V15" s="110">
        <v>0</v>
      </c>
      <c r="W15" s="110">
        <v>0</v>
      </c>
      <c r="X15" s="113">
        <v>0</v>
      </c>
    </row>
    <row r="16" spans="2:24" ht="12.75" customHeight="1" x14ac:dyDescent="0.2">
      <c r="B16" t="s">
        <v>94</v>
      </c>
      <c r="C16" s="69" t="s">
        <v>95</v>
      </c>
      <c r="D16" s="230" t="s">
        <v>323</v>
      </c>
      <c r="E16" s="250">
        <v>155</v>
      </c>
      <c r="F16" s="47">
        <v>0</v>
      </c>
      <c r="G16" s="106">
        <v>120</v>
      </c>
      <c r="H16" s="71">
        <v>35</v>
      </c>
      <c r="I16" s="71">
        <v>0</v>
      </c>
      <c r="J16" s="72">
        <v>0</v>
      </c>
      <c r="K16" s="106">
        <v>0</v>
      </c>
      <c r="L16" s="71">
        <v>0</v>
      </c>
      <c r="M16" s="71">
        <v>0</v>
      </c>
      <c r="N16" s="215">
        <v>0</v>
      </c>
      <c r="O16" s="236">
        <f t="shared" si="0"/>
        <v>0</v>
      </c>
      <c r="P16" s="71">
        <v>0</v>
      </c>
      <c r="Q16" s="71">
        <v>0</v>
      </c>
      <c r="R16" s="71">
        <v>0</v>
      </c>
      <c r="S16" s="108">
        <v>0</v>
      </c>
      <c r="T16" s="107">
        <f t="shared" si="1"/>
        <v>0</v>
      </c>
      <c r="U16" s="71">
        <v>0</v>
      </c>
      <c r="V16" s="71">
        <v>0</v>
      </c>
      <c r="W16" s="71">
        <v>0</v>
      </c>
      <c r="X16" s="108">
        <v>0</v>
      </c>
    </row>
    <row r="17" spans="3:24" ht="12.75" customHeight="1" x14ac:dyDescent="0.2">
      <c r="C17" s="45"/>
      <c r="D17" s="231" t="s">
        <v>324</v>
      </c>
      <c r="E17" s="251">
        <v>155</v>
      </c>
      <c r="F17" s="47">
        <v>0</v>
      </c>
      <c r="G17" s="109">
        <v>120</v>
      </c>
      <c r="H17" s="110">
        <v>35</v>
      </c>
      <c r="I17" s="110">
        <v>0</v>
      </c>
      <c r="J17" s="111">
        <v>0</v>
      </c>
      <c r="K17" s="109">
        <v>0</v>
      </c>
      <c r="L17" s="110">
        <v>0</v>
      </c>
      <c r="M17" s="110">
        <v>0</v>
      </c>
      <c r="N17" s="217">
        <v>0</v>
      </c>
      <c r="O17" s="243">
        <f t="shared" si="0"/>
        <v>0</v>
      </c>
      <c r="P17" s="110">
        <v>0</v>
      </c>
      <c r="Q17" s="110">
        <v>0</v>
      </c>
      <c r="R17" s="110">
        <v>0</v>
      </c>
      <c r="S17" s="113">
        <v>0</v>
      </c>
      <c r="T17" s="112">
        <f t="shared" si="1"/>
        <v>0</v>
      </c>
      <c r="U17" s="110">
        <v>0</v>
      </c>
      <c r="V17" s="110">
        <v>0</v>
      </c>
      <c r="W17" s="110">
        <v>0</v>
      </c>
      <c r="X17" s="113">
        <v>0</v>
      </c>
    </row>
    <row r="18" spans="3:24" ht="12.75" customHeight="1" x14ac:dyDescent="0.2">
      <c r="C18" s="30"/>
    </row>
    <row r="19" spans="3:24" ht="12.75" customHeight="1" x14ac:dyDescent="0.2">
      <c r="C19" s="30"/>
    </row>
    <row r="20" spans="3:24" ht="12.75" customHeight="1" x14ac:dyDescent="0.2">
      <c r="C20" s="30"/>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30" customWidth="1"/>
    <col min="2" max="2" width="11.5703125" style="12" hidden="1" customWidth="1"/>
    <col min="3" max="3" width="26.7109375" style="330" customWidth="1"/>
    <col min="4" max="4" width="11.42578125" style="330" customWidth="1"/>
    <col min="5" max="14" width="11.5703125" style="330" hidden="1" customWidth="1"/>
    <col min="15" max="16" width="11.42578125" style="330" customWidth="1"/>
    <col min="17" max="17" width="12.28515625" style="330" customWidth="1"/>
    <col min="18" max="18" width="12.140625" style="330" customWidth="1"/>
    <col min="19" max="24" width="11.42578125" style="330" customWidth="1"/>
    <col min="25" max="25" width="0.85546875" style="330" customWidth="1"/>
    <col min="26" max="257" width="11.42578125" style="330" customWidth="1"/>
    <col min="258" max="1025" width="11.42578125" style="326" customWidth="1"/>
  </cols>
  <sheetData>
    <row r="1" spans="2:24" ht="2.25" customHeight="1" x14ac:dyDescent="0.2"/>
    <row r="2" spans="2:24" ht="12.75" customHeight="1" x14ac:dyDescent="0.2">
      <c r="C2" s="12" t="s">
        <v>113</v>
      </c>
    </row>
    <row r="3" spans="2:24" ht="12.75" customHeight="1" x14ac:dyDescent="0.2">
      <c r="C3" s="334"/>
    </row>
    <row r="4" spans="2:24" ht="12.75" customHeight="1" x14ac:dyDescent="0.2">
      <c r="C4" s="354" t="s">
        <v>65</v>
      </c>
      <c r="D4" s="52"/>
      <c r="E4" s="52"/>
      <c r="F4" s="52"/>
      <c r="G4" s="52"/>
      <c r="H4" s="52"/>
      <c r="I4" s="52"/>
      <c r="J4" s="52"/>
      <c r="K4" s="52"/>
      <c r="L4" s="52"/>
      <c r="M4" s="52"/>
      <c r="N4" s="52"/>
      <c r="O4" s="52"/>
      <c r="R4" s="52"/>
    </row>
    <row r="5" spans="2:24" ht="12.75" customHeight="1" x14ac:dyDescent="0.2">
      <c r="C5" s="354" t="s">
        <v>63</v>
      </c>
      <c r="D5" s="76"/>
      <c r="E5" s="76"/>
      <c r="F5" s="76"/>
      <c r="G5" s="77"/>
      <c r="H5" s="78"/>
      <c r="I5" s="78"/>
      <c r="J5" s="78"/>
      <c r="K5" s="77"/>
      <c r="L5" s="78"/>
      <c r="M5" s="78"/>
      <c r="N5" s="78"/>
      <c r="O5" s="78"/>
      <c r="P5" s="20"/>
      <c r="Q5" s="20"/>
      <c r="R5" s="78"/>
      <c r="S5" s="20"/>
    </row>
    <row r="6" spans="2:24" ht="15" customHeight="1" x14ac:dyDescent="0.2">
      <c r="C6" s="354" t="str">
        <f>+StTai!B17</f>
        <v>2.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9" t="s">
        <v>114</v>
      </c>
      <c r="F8" s="80"/>
      <c r="G8" s="81"/>
      <c r="H8" s="81"/>
      <c r="I8" s="81"/>
      <c r="J8" s="81"/>
      <c r="K8" s="81"/>
      <c r="L8" s="81"/>
      <c r="M8" s="81"/>
      <c r="N8" s="81"/>
      <c r="O8" s="363" t="s">
        <v>115</v>
      </c>
      <c r="P8" s="364"/>
      <c r="Q8" s="364"/>
      <c r="R8" s="364"/>
      <c r="S8" s="365"/>
      <c r="T8" s="424" t="s">
        <v>116</v>
      </c>
      <c r="U8" s="425"/>
      <c r="V8" s="425"/>
      <c r="W8" s="425"/>
      <c r="X8" s="426"/>
    </row>
    <row r="9" spans="2:24" ht="12.75" customHeight="1" x14ac:dyDescent="0.2">
      <c r="C9" s="20"/>
      <c r="D9" s="20"/>
      <c r="E9" s="83" t="s">
        <v>117</v>
      </c>
      <c r="F9" s="84"/>
      <c r="G9" s="85" t="s">
        <v>118</v>
      </c>
      <c r="H9" s="66"/>
      <c r="I9" s="66"/>
      <c r="J9" s="66"/>
      <c r="K9" s="85" t="s">
        <v>119</v>
      </c>
      <c r="L9" s="66"/>
      <c r="M9" s="66"/>
      <c r="N9" s="66"/>
      <c r="O9" s="281" t="s">
        <v>55</v>
      </c>
      <c r="P9" s="206" t="s">
        <v>67</v>
      </c>
      <c r="Q9" s="207"/>
      <c r="R9" s="207"/>
      <c r="S9" s="208"/>
      <c r="T9" s="86" t="str">
        <f>O9</f>
        <v>Total</v>
      </c>
      <c r="U9" s="206" t="str">
        <f>P9</f>
        <v>thereof</v>
      </c>
      <c r="V9" s="207"/>
      <c r="W9" s="207"/>
      <c r="X9" s="282"/>
    </row>
    <row r="10" spans="2:24" s="89" customFormat="1" ht="33.6" customHeight="1" x14ac:dyDescent="0.2">
      <c r="B10" s="90"/>
      <c r="C10" s="91"/>
      <c r="D10" s="91"/>
      <c r="E10" s="92"/>
      <c r="F10" s="93" t="s">
        <v>120</v>
      </c>
      <c r="G10" s="94" t="s">
        <v>121</v>
      </c>
      <c r="H10" s="95" t="s">
        <v>122</v>
      </c>
      <c r="I10" s="95" t="s">
        <v>123</v>
      </c>
      <c r="J10" s="96" t="s">
        <v>124</v>
      </c>
      <c r="K10" s="94" t="s">
        <v>121</v>
      </c>
      <c r="L10" s="95" t="s">
        <v>122</v>
      </c>
      <c r="M10" s="95" t="s">
        <v>123</v>
      </c>
      <c r="N10" s="96" t="s">
        <v>124</v>
      </c>
      <c r="O10" s="283"/>
      <c r="P10" s="284" t="s">
        <v>79</v>
      </c>
      <c r="Q10" s="284" t="s">
        <v>110</v>
      </c>
      <c r="R10" s="284" t="s">
        <v>111</v>
      </c>
      <c r="S10" s="285" t="s">
        <v>112</v>
      </c>
      <c r="T10" s="286"/>
      <c r="U10" s="284" t="str">
        <f>P10</f>
        <v>State</v>
      </c>
      <c r="V10" s="284" t="str">
        <f>Q10</f>
        <v>Regional authorities</v>
      </c>
      <c r="W10" s="284" t="str">
        <f>R10</f>
        <v>Local authorities</v>
      </c>
      <c r="X10" s="287" t="str">
        <f>S10</f>
        <v>Other debtors</v>
      </c>
    </row>
    <row r="11" spans="2:24" ht="12.75" customHeight="1" x14ac:dyDescent="0.2">
      <c r="C11" s="234" t="s">
        <v>79</v>
      </c>
      <c r="D11" s="235" t="s">
        <v>331</v>
      </c>
      <c r="E11" s="252" t="s">
        <v>290</v>
      </c>
      <c r="F11" s="99" t="s">
        <v>290</v>
      </c>
      <c r="G11" s="100" t="s">
        <v>290</v>
      </c>
      <c r="H11" s="101" t="s">
        <v>290</v>
      </c>
      <c r="I11" s="101" t="s">
        <v>290</v>
      </c>
      <c r="J11" s="102" t="s">
        <v>290</v>
      </c>
      <c r="K11" s="100" t="s">
        <v>290</v>
      </c>
      <c r="L11" s="101" t="s">
        <v>290</v>
      </c>
      <c r="M11" s="101" t="s">
        <v>290</v>
      </c>
      <c r="N11" s="102" t="s">
        <v>290</v>
      </c>
      <c r="O11" s="211" t="s">
        <v>290</v>
      </c>
      <c r="P11" s="253" t="s">
        <v>290</v>
      </c>
      <c r="Q11" s="212" t="s">
        <v>290</v>
      </c>
      <c r="R11" s="212" t="s">
        <v>290</v>
      </c>
      <c r="S11" s="254" t="s">
        <v>290</v>
      </c>
      <c r="T11" s="255" t="s">
        <v>290</v>
      </c>
      <c r="U11" s="253" t="s">
        <v>290</v>
      </c>
      <c r="V11" s="212" t="s">
        <v>290</v>
      </c>
      <c r="W11" s="212" t="s">
        <v>290</v>
      </c>
      <c r="X11" s="213" t="s">
        <v>290</v>
      </c>
    </row>
    <row r="12" spans="2:24" ht="12.75" customHeight="1" x14ac:dyDescent="0.2">
      <c r="B12" s="12" t="s">
        <v>80</v>
      </c>
      <c r="C12" s="69" t="s">
        <v>81</v>
      </c>
      <c r="D12" s="230" t="s">
        <v>323</v>
      </c>
      <c r="E12" s="115">
        <v>0</v>
      </c>
      <c r="F12" s="40">
        <v>0</v>
      </c>
      <c r="G12" s="106">
        <v>0</v>
      </c>
      <c r="H12" s="71">
        <v>0</v>
      </c>
      <c r="I12" s="71">
        <v>0</v>
      </c>
      <c r="J12" s="72">
        <v>0</v>
      </c>
      <c r="K12" s="106">
        <v>0</v>
      </c>
      <c r="L12" s="71">
        <v>0</v>
      </c>
      <c r="M12" s="71">
        <v>0</v>
      </c>
      <c r="N12" s="72">
        <v>0</v>
      </c>
      <c r="O12" s="214">
        <v>0</v>
      </c>
      <c r="P12" s="71">
        <v>0</v>
      </c>
      <c r="Q12" s="71">
        <v>0</v>
      </c>
      <c r="R12" s="71">
        <v>0</v>
      </c>
      <c r="S12" s="108">
        <v>0</v>
      </c>
      <c r="T12" s="107">
        <v>0</v>
      </c>
      <c r="U12" s="71">
        <v>0</v>
      </c>
      <c r="V12" s="71">
        <v>0</v>
      </c>
      <c r="W12" s="71">
        <v>0</v>
      </c>
      <c r="X12" s="215">
        <v>0</v>
      </c>
    </row>
    <row r="13" spans="2:24" ht="12.75" customHeight="1" x14ac:dyDescent="0.2">
      <c r="C13" s="45"/>
      <c r="D13" s="231" t="s">
        <v>324</v>
      </c>
      <c r="E13" s="118">
        <v>0</v>
      </c>
      <c r="F13" s="47">
        <v>0</v>
      </c>
      <c r="G13" s="109">
        <v>0</v>
      </c>
      <c r="H13" s="110">
        <v>0</v>
      </c>
      <c r="I13" s="110">
        <v>0</v>
      </c>
      <c r="J13" s="111">
        <v>0</v>
      </c>
      <c r="K13" s="109">
        <v>0</v>
      </c>
      <c r="L13" s="110">
        <v>0</v>
      </c>
      <c r="M13" s="110">
        <v>0</v>
      </c>
      <c r="N13" s="111">
        <v>0</v>
      </c>
      <c r="O13" s="216">
        <v>0</v>
      </c>
      <c r="P13" s="110">
        <v>0</v>
      </c>
      <c r="Q13" s="110">
        <v>0</v>
      </c>
      <c r="R13" s="110">
        <v>0</v>
      </c>
      <c r="S13" s="113">
        <v>0</v>
      </c>
      <c r="T13" s="112">
        <v>0</v>
      </c>
      <c r="U13" s="110">
        <v>0</v>
      </c>
      <c r="V13" s="110">
        <v>0</v>
      </c>
      <c r="W13" s="110">
        <v>0</v>
      </c>
      <c r="X13" s="217">
        <v>0</v>
      </c>
    </row>
    <row r="14" spans="2:24" ht="12.75" customHeight="1" x14ac:dyDescent="0.2">
      <c r="B14" s="12" t="s">
        <v>82</v>
      </c>
      <c r="C14" s="69" t="s">
        <v>83</v>
      </c>
      <c r="D14" s="230" t="s">
        <v>323</v>
      </c>
      <c r="E14" s="115">
        <v>0</v>
      </c>
      <c r="F14" s="47">
        <v>0</v>
      </c>
      <c r="G14" s="106">
        <v>0</v>
      </c>
      <c r="H14" s="71">
        <v>0</v>
      </c>
      <c r="I14" s="71">
        <v>0</v>
      </c>
      <c r="J14" s="72">
        <v>0</v>
      </c>
      <c r="K14" s="106">
        <v>0</v>
      </c>
      <c r="L14" s="71">
        <v>0</v>
      </c>
      <c r="M14" s="71">
        <v>0</v>
      </c>
      <c r="N14" s="72">
        <v>0</v>
      </c>
      <c r="O14" s="214">
        <v>0</v>
      </c>
      <c r="P14" s="71">
        <v>0</v>
      </c>
      <c r="Q14" s="71">
        <v>0</v>
      </c>
      <c r="R14" s="71">
        <v>0</v>
      </c>
      <c r="S14" s="108">
        <v>0</v>
      </c>
      <c r="T14" s="107">
        <v>0</v>
      </c>
      <c r="U14" s="71">
        <v>0</v>
      </c>
      <c r="V14" s="71">
        <v>0</v>
      </c>
      <c r="W14" s="71">
        <v>0</v>
      </c>
      <c r="X14" s="215">
        <v>0</v>
      </c>
    </row>
    <row r="15" spans="2:24" ht="12.75" customHeight="1" x14ac:dyDescent="0.2">
      <c r="C15" s="45"/>
      <c r="D15" s="231" t="s">
        <v>324</v>
      </c>
      <c r="E15" s="118">
        <v>0</v>
      </c>
      <c r="F15" s="47">
        <v>0</v>
      </c>
      <c r="G15" s="109">
        <v>0</v>
      </c>
      <c r="H15" s="110">
        <v>0</v>
      </c>
      <c r="I15" s="110">
        <v>0</v>
      </c>
      <c r="J15" s="111">
        <v>0</v>
      </c>
      <c r="K15" s="109">
        <v>0</v>
      </c>
      <c r="L15" s="110">
        <v>0</v>
      </c>
      <c r="M15" s="110">
        <v>0</v>
      </c>
      <c r="N15" s="111">
        <v>0</v>
      </c>
      <c r="O15" s="216">
        <v>0</v>
      </c>
      <c r="P15" s="110">
        <v>0</v>
      </c>
      <c r="Q15" s="110">
        <v>0</v>
      </c>
      <c r="R15" s="110">
        <v>0</v>
      </c>
      <c r="S15" s="113">
        <v>0</v>
      </c>
      <c r="T15" s="112">
        <v>0</v>
      </c>
      <c r="U15" s="110">
        <v>0</v>
      </c>
      <c r="V15" s="110">
        <v>0</v>
      </c>
      <c r="W15" s="110">
        <v>0</v>
      </c>
      <c r="X15" s="217">
        <v>0</v>
      </c>
    </row>
    <row r="16" spans="2:24" ht="12.75" customHeight="1" x14ac:dyDescent="0.2">
      <c r="B16" s="75" t="s">
        <v>84</v>
      </c>
      <c r="C16" s="30" t="str">
        <f>IF(INT(AktJahrMonat)&gt;=201606,"","Hinweis: Die Gewährleistungen aus Gründen der Exportförderung werden erst ab Q2 2015 erfasst.")</f>
        <v/>
      </c>
    </row>
    <row r="17" spans="2:3" ht="12.75" customHeight="1" x14ac:dyDescent="0.2">
      <c r="C17" s="30" t="str">
        <f>IF(INT(AktJahrMonat)&gt;=201703,"","Hinweis: Die Deckungswerte werden erst ab Q1 2016 in 'geschuldete' und 'gewährleistete' Werte aufgeteilt.")</f>
        <v/>
      </c>
    </row>
    <row r="18" spans="2:3" ht="12.75" customHeight="1" x14ac:dyDescent="0.2">
      <c r="B18" s="75" t="s">
        <v>125</v>
      </c>
    </row>
    <row r="19" spans="2:3" ht="12.75" customHeight="1" x14ac:dyDescent="0.2"/>
    <row r="20" spans="2:3" ht="12.75" customHeight="1" x14ac:dyDescent="0.2">
      <c r="B20" s="75" t="s">
        <v>126</v>
      </c>
    </row>
    <row r="21" spans="2:3" ht="12.75" customHeight="1" x14ac:dyDescent="0.2"/>
    <row r="22" spans="2:3" ht="12.75" customHeight="1" x14ac:dyDescent="0.2">
      <c r="B22" t="s">
        <v>127</v>
      </c>
    </row>
    <row r="23" spans="2:3" ht="12.75" customHeight="1" x14ac:dyDescent="0.2"/>
    <row r="24" spans="2:3" ht="12.75" customHeight="1" x14ac:dyDescent="0.2">
      <c r="B24" s="75" t="s">
        <v>128</v>
      </c>
    </row>
    <row r="25" spans="2:3" ht="12.75" customHeight="1" x14ac:dyDescent="0.2"/>
    <row r="26" spans="2:3" ht="12.75" customHeight="1" x14ac:dyDescent="0.2">
      <c r="B26" s="75" t="s">
        <v>86</v>
      </c>
    </row>
    <row r="27" spans="2:3" ht="12.75" customHeight="1" x14ac:dyDescent="0.2"/>
    <row r="28" spans="2:3" ht="12.75" customHeight="1" x14ac:dyDescent="0.2">
      <c r="B28" s="12" t="s">
        <v>129</v>
      </c>
    </row>
    <row r="29" spans="2:3" ht="12.75" customHeight="1" x14ac:dyDescent="0.2"/>
    <row r="30" spans="2:3" ht="12.75" customHeight="1" x14ac:dyDescent="0.2">
      <c r="B30" s="12" t="s">
        <v>88</v>
      </c>
    </row>
    <row r="31" spans="2:3" ht="12.75" customHeight="1" x14ac:dyDescent="0.2"/>
    <row r="32" spans="2:3" ht="12.75" customHeight="1" x14ac:dyDescent="0.2">
      <c r="B32" s="12" t="s">
        <v>130</v>
      </c>
    </row>
    <row r="33" spans="2:2" ht="12.75" customHeight="1" x14ac:dyDescent="0.2"/>
    <row r="34" spans="2:2" ht="12.75" customHeight="1" x14ac:dyDescent="0.2">
      <c r="B34" s="12" t="s">
        <v>131</v>
      </c>
    </row>
    <row r="35" spans="2:2" ht="12.75" customHeight="1" x14ac:dyDescent="0.2"/>
    <row r="36" spans="2:2" ht="12.75" customHeight="1" x14ac:dyDescent="0.2">
      <c r="B36" s="12" t="s">
        <v>132</v>
      </c>
    </row>
    <row r="37" spans="2:2" ht="12.75" customHeight="1" x14ac:dyDescent="0.2"/>
    <row r="38" spans="2:2" ht="12.75" customHeight="1" x14ac:dyDescent="0.2">
      <c r="B38" s="12" t="s">
        <v>133</v>
      </c>
    </row>
    <row r="39" spans="2:2" ht="12.75" customHeight="1" x14ac:dyDescent="0.2"/>
    <row r="40" spans="2:2" ht="12.75" customHeight="1" x14ac:dyDescent="0.2">
      <c r="B40" s="12" t="s">
        <v>134</v>
      </c>
    </row>
    <row r="41" spans="2:2" ht="12.75" customHeight="1" x14ac:dyDescent="0.2"/>
    <row r="42" spans="2:2" ht="12.75" customHeight="1" x14ac:dyDescent="0.2">
      <c r="B42" s="12" t="s">
        <v>90</v>
      </c>
    </row>
    <row r="43" spans="2:2" ht="12.75" customHeight="1" x14ac:dyDescent="0.2"/>
    <row r="44" spans="2:2" ht="12.75" customHeight="1" x14ac:dyDescent="0.2">
      <c r="B44" s="12" t="s">
        <v>135</v>
      </c>
    </row>
    <row r="45" spans="2:2" ht="12.75" customHeight="1" x14ac:dyDescent="0.2"/>
    <row r="46" spans="2:2" ht="12.75" customHeight="1" x14ac:dyDescent="0.2">
      <c r="B46" s="12" t="s">
        <v>92</v>
      </c>
    </row>
    <row r="47" spans="2:2" ht="12.75" customHeight="1" x14ac:dyDescent="0.2"/>
    <row r="48" spans="2:2" ht="12.75" customHeight="1" x14ac:dyDescent="0.2">
      <c r="B48" s="12" t="s">
        <v>94</v>
      </c>
    </row>
    <row r="49" spans="2:2" ht="12.75" customHeight="1" x14ac:dyDescent="0.2"/>
    <row r="50" spans="2:2" ht="12.75" customHeight="1" x14ac:dyDescent="0.2">
      <c r="B50" s="12" t="s">
        <v>136</v>
      </c>
    </row>
    <row r="51" spans="2:2" ht="12.75" customHeight="1" x14ac:dyDescent="0.2"/>
    <row r="52" spans="2:2" ht="12.75" customHeight="1" x14ac:dyDescent="0.2">
      <c r="B52" s="12" t="s">
        <v>137</v>
      </c>
    </row>
    <row r="53" spans="2:2" ht="12.75" customHeight="1" x14ac:dyDescent="0.2"/>
    <row r="54" spans="2:2" ht="12.75" customHeight="1" x14ac:dyDescent="0.2">
      <c r="B54" s="12" t="s">
        <v>138</v>
      </c>
    </row>
    <row r="55" spans="2:2" ht="12.75" customHeight="1" x14ac:dyDescent="0.2"/>
    <row r="56" spans="2:2" ht="12.75" customHeight="1" x14ac:dyDescent="0.2">
      <c r="B56" s="12" t="s">
        <v>139</v>
      </c>
    </row>
    <row r="57" spans="2:2" ht="12.75" customHeight="1" x14ac:dyDescent="0.2"/>
    <row r="58" spans="2:2" ht="12.75" customHeight="1" x14ac:dyDescent="0.2">
      <c r="B58" s="12" t="s">
        <v>140</v>
      </c>
    </row>
    <row r="59" spans="2:2" ht="12.75" customHeight="1" x14ac:dyDescent="0.2"/>
    <row r="60" spans="2:2" ht="12.75" customHeight="1" x14ac:dyDescent="0.2">
      <c r="B60" s="12" t="s">
        <v>141</v>
      </c>
    </row>
    <row r="61" spans="2:2" ht="12.75" customHeight="1" x14ac:dyDescent="0.2"/>
    <row r="62" spans="2:2" ht="12.75" customHeight="1" x14ac:dyDescent="0.2">
      <c r="B62" s="12" t="s">
        <v>96</v>
      </c>
    </row>
    <row r="63" spans="2:2" ht="12.75" customHeight="1" x14ac:dyDescent="0.2"/>
    <row r="64" spans="2:2" ht="12.75" customHeight="1" x14ac:dyDescent="0.2">
      <c r="B64" s="12" t="s">
        <v>142</v>
      </c>
    </row>
    <row r="65" spans="2:2" ht="12.75" customHeight="1" x14ac:dyDescent="0.2"/>
    <row r="66" spans="2:2" ht="12.75" customHeight="1" x14ac:dyDescent="0.2">
      <c r="B66" s="12" t="s">
        <v>143</v>
      </c>
    </row>
    <row r="67" spans="2:2" ht="12.75" customHeight="1" x14ac:dyDescent="0.2"/>
    <row r="68" spans="2:2" ht="12.75" customHeight="1" x14ac:dyDescent="0.2">
      <c r="B68" s="12" t="s">
        <v>144</v>
      </c>
    </row>
    <row r="69" spans="2:2" ht="12.75" customHeight="1" x14ac:dyDescent="0.2"/>
    <row r="70" spans="2:2" ht="12.75" customHeight="1" x14ac:dyDescent="0.2">
      <c r="B70" s="12" t="s">
        <v>145</v>
      </c>
    </row>
    <row r="71" spans="2:2" ht="12.75" customHeight="1" x14ac:dyDescent="0.2"/>
    <row r="72" spans="2:2" ht="12.75" customHeight="1" x14ac:dyDescent="0.2">
      <c r="B72" s="12" t="s">
        <v>146</v>
      </c>
    </row>
    <row r="73" spans="2:2" ht="12.75" customHeight="1" x14ac:dyDescent="0.2"/>
    <row r="74" spans="2:2" ht="12.75" customHeight="1" x14ac:dyDescent="0.2">
      <c r="B74" s="12" t="s">
        <v>147</v>
      </c>
    </row>
    <row r="75" spans="2:2" ht="12.75" customHeight="1" x14ac:dyDescent="0.2"/>
    <row r="76" spans="2:2" ht="12.75" customHeight="1" x14ac:dyDescent="0.2">
      <c r="B76" s="12" t="s">
        <v>98</v>
      </c>
    </row>
    <row r="77" spans="2:2" ht="12.75" customHeight="1" x14ac:dyDescent="0.2"/>
    <row r="78" spans="2:2" ht="12.75" customHeight="1" x14ac:dyDescent="0.2">
      <c r="B78" s="12" t="s">
        <v>148</v>
      </c>
    </row>
    <row r="79" spans="2:2" ht="12.75" customHeight="1" x14ac:dyDescent="0.2"/>
    <row r="80" spans="2:2" ht="12.75" customHeight="1" x14ac:dyDescent="0.2">
      <c r="B80" s="12" t="s">
        <v>149</v>
      </c>
    </row>
    <row r="81" spans="2:2" ht="12.75" customHeight="1" x14ac:dyDescent="0.2"/>
    <row r="82" spans="2:2" ht="12.75" customHeight="1" x14ac:dyDescent="0.2">
      <c r="B82" s="12" t="s">
        <v>100</v>
      </c>
    </row>
    <row r="83" spans="2:2" ht="12.75" customHeight="1" x14ac:dyDescent="0.2"/>
    <row r="84" spans="2:2" ht="12.75" customHeight="1" x14ac:dyDescent="0.2">
      <c r="B84" s="12" t="s">
        <v>150</v>
      </c>
    </row>
    <row r="85" spans="2:2" ht="12.75" customHeight="1" x14ac:dyDescent="0.2"/>
    <row r="86" spans="2:2" ht="12.75" customHeight="1" x14ac:dyDescent="0.2">
      <c r="B86" s="12" t="s">
        <v>151</v>
      </c>
    </row>
    <row r="87" spans="2:2" ht="12.75" customHeight="1" x14ac:dyDescent="0.2"/>
    <row r="88" spans="2:2" ht="12.75" customHeight="1" x14ac:dyDescent="0.2">
      <c r="B88" s="12" t="s">
        <v>152</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30" customWidth="1"/>
    <col min="2" max="2" width="11.5703125" style="12" hidden="1" customWidth="1"/>
    <col min="3" max="3" width="22.7109375" style="330" customWidth="1"/>
    <col min="4" max="4" width="8.7109375" style="330" customWidth="1"/>
    <col min="5" max="6" width="15.7109375" style="330" customWidth="1"/>
    <col min="7" max="7" width="18.7109375" style="330" customWidth="1"/>
    <col min="8" max="9" width="19.7109375" style="330" customWidth="1"/>
    <col min="10" max="257" width="11.42578125" style="330" customWidth="1"/>
    <col min="258" max="1025" width="11.42578125" style="326" customWidth="1"/>
  </cols>
  <sheetData>
    <row r="1" spans="2:13" ht="5.0999999999999996" customHeight="1" x14ac:dyDescent="0.2"/>
    <row r="2" spans="2:13" ht="12.75" customHeight="1" x14ac:dyDescent="0.2">
      <c r="C2" s="12" t="s">
        <v>153</v>
      </c>
    </row>
    <row r="3" spans="2:13" ht="12.75" customHeight="1" x14ac:dyDescent="0.2"/>
    <row r="4" spans="2:13" ht="12.75" customHeight="1" x14ac:dyDescent="0.2">
      <c r="C4" s="427" t="s">
        <v>154</v>
      </c>
      <c r="D4" s="393"/>
      <c r="E4" s="393"/>
      <c r="F4" s="393"/>
      <c r="G4" s="393"/>
      <c r="H4" s="393"/>
      <c r="I4" s="393"/>
      <c r="J4" s="52"/>
      <c r="M4" s="52"/>
    </row>
    <row r="5" spans="2:13" ht="21.75" customHeight="1" x14ac:dyDescent="0.2">
      <c r="C5" s="428" t="s">
        <v>155</v>
      </c>
      <c r="D5" s="393"/>
      <c r="E5" s="393"/>
      <c r="F5" s="393"/>
      <c r="G5" s="393"/>
      <c r="H5" s="393"/>
      <c r="I5" s="393"/>
      <c r="J5" s="52"/>
      <c r="M5" s="52"/>
    </row>
    <row r="6" spans="2:13" ht="15" customHeight="1" x14ac:dyDescent="0.2">
      <c r="C6" s="334" t="str">
        <f>UebInstitutQuartal</f>
        <v>4. Quarter 2022</v>
      </c>
      <c r="D6" s="76"/>
      <c r="E6" s="76"/>
      <c r="F6" s="78"/>
      <c r="G6" s="78"/>
      <c r="H6" s="52"/>
      <c r="I6" s="52"/>
      <c r="J6" s="52"/>
      <c r="M6" s="52"/>
    </row>
    <row r="7" spans="2:13" ht="12.75" customHeight="1" x14ac:dyDescent="0.2">
      <c r="C7" s="20"/>
      <c r="D7" s="20"/>
      <c r="E7" s="20"/>
      <c r="F7" s="20"/>
      <c r="G7" s="20"/>
    </row>
    <row r="8" spans="2:13" ht="15" customHeight="1" x14ac:dyDescent="0.2">
      <c r="C8" s="20"/>
      <c r="D8" s="20"/>
      <c r="E8" s="271" t="s">
        <v>50</v>
      </c>
      <c r="F8" s="288"/>
      <c r="G8" s="289"/>
      <c r="H8" s="429" t="s">
        <v>156</v>
      </c>
      <c r="I8" s="432" t="s">
        <v>66</v>
      </c>
    </row>
    <row r="9" spans="2:13" ht="21.95" customHeight="1" x14ac:dyDescent="0.2">
      <c r="C9" s="20"/>
      <c r="D9" s="20"/>
      <c r="E9" s="290" t="s">
        <v>55</v>
      </c>
      <c r="F9" s="209" t="s">
        <v>67</v>
      </c>
      <c r="G9" s="210"/>
      <c r="H9" s="430"/>
      <c r="I9" s="433"/>
    </row>
    <row r="10" spans="2:13" ht="12.75" customHeight="1" x14ac:dyDescent="0.2">
      <c r="C10" s="20"/>
      <c r="D10" s="20"/>
      <c r="E10" s="291"/>
      <c r="F10" s="292" t="s">
        <v>157</v>
      </c>
      <c r="G10" s="293" t="s">
        <v>158</v>
      </c>
      <c r="H10" s="431"/>
      <c r="I10" s="434"/>
    </row>
    <row r="11" spans="2:13" ht="12.75" customHeight="1" x14ac:dyDescent="0.2">
      <c r="C11" s="234" t="s">
        <v>79</v>
      </c>
      <c r="D11" s="235" t="str">
        <f>AktQuartal</f>
        <v>4. Quarter</v>
      </c>
      <c r="E11" s="222" t="str">
        <f>Einheit_Waehrung</f>
        <v>€ mn.</v>
      </c>
      <c r="F11" s="256" t="str">
        <f>E11</f>
        <v>€ mn.</v>
      </c>
      <c r="G11" s="257" t="str">
        <f>E11</f>
        <v>€ mn.</v>
      </c>
      <c r="H11" s="223" t="str">
        <f>E11</f>
        <v>€ mn.</v>
      </c>
      <c r="I11" s="224" t="str">
        <f>E11</f>
        <v>€ mn.</v>
      </c>
    </row>
    <row r="12" spans="2:13" ht="12.75" customHeight="1" x14ac:dyDescent="0.2">
      <c r="B12" s="12" t="s">
        <v>80</v>
      </c>
      <c r="C12" s="69" t="s">
        <v>81</v>
      </c>
      <c r="D12" s="230" t="str">
        <f>"year "&amp;AktJahr</f>
        <v>year 2022</v>
      </c>
      <c r="E12" s="214">
        <f>SUM(F12:G12)</f>
        <v>0</v>
      </c>
      <c r="F12" s="114">
        <v>0</v>
      </c>
      <c r="G12" s="115">
        <v>0</v>
      </c>
      <c r="H12" s="116">
        <v>0</v>
      </c>
      <c r="I12" s="225">
        <v>0</v>
      </c>
    </row>
    <row r="13" spans="2:13" ht="12.75" customHeight="1" x14ac:dyDescent="0.2">
      <c r="C13" s="46"/>
      <c r="D13" s="231" t="str">
        <f>"year "&amp;(AktJahr-1)</f>
        <v>year 2021</v>
      </c>
      <c r="E13" s="216">
        <f>SUM(F13:G13)</f>
        <v>0</v>
      </c>
      <c r="F13" s="117">
        <v>0</v>
      </c>
      <c r="G13" s="118">
        <v>0</v>
      </c>
      <c r="H13" s="119">
        <v>0</v>
      </c>
      <c r="I13" s="226">
        <v>0</v>
      </c>
    </row>
    <row r="14" spans="2:13" ht="12.75" customHeight="1" x14ac:dyDescent="0.2">
      <c r="B14" s="12" t="s">
        <v>82</v>
      </c>
      <c r="C14" s="69" t="s">
        <v>83</v>
      </c>
      <c r="D14" s="230" t="str">
        <f>$D$12</f>
        <v>year 2022</v>
      </c>
      <c r="E14" s="214">
        <f>SUM(F14:G14)</f>
        <v>0</v>
      </c>
      <c r="F14" s="114">
        <v>0</v>
      </c>
      <c r="G14" s="115">
        <v>0</v>
      </c>
      <c r="H14" s="120">
        <v>0</v>
      </c>
      <c r="I14" s="227">
        <v>0</v>
      </c>
    </row>
    <row r="15" spans="2:13" ht="12.75" customHeight="1" x14ac:dyDescent="0.2">
      <c r="C15" s="46"/>
      <c r="D15" s="231" t="str">
        <f>$D$13</f>
        <v>year 2021</v>
      </c>
      <c r="E15" s="216">
        <f>SUM(F15:G15)</f>
        <v>0</v>
      </c>
      <c r="F15" s="117">
        <v>0</v>
      </c>
      <c r="G15" s="118">
        <v>0</v>
      </c>
      <c r="H15" s="120">
        <v>0</v>
      </c>
      <c r="I15" s="227">
        <v>0</v>
      </c>
    </row>
    <row r="16" spans="2:13" ht="12.75" customHeight="1" x14ac:dyDescent="0.2"/>
    <row r="17" spans="3:3" ht="12.75" customHeight="1" x14ac:dyDescent="0.2">
      <c r="C17" s="30"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30" customWidth="1"/>
    <col min="2" max="2" width="11.5703125" style="12" hidden="1" customWidth="1"/>
    <col min="3" max="3" width="22.7109375" style="330" customWidth="1"/>
    <col min="4" max="4" width="8.7109375" style="330" customWidth="1"/>
    <col min="5" max="5" width="20.7109375" style="330" customWidth="1"/>
    <col min="6" max="7" width="19.7109375" style="330" customWidth="1"/>
    <col min="8" max="257" width="11.42578125" style="330" customWidth="1"/>
    <col min="258" max="1025" width="11.42578125" style="326" customWidth="1"/>
  </cols>
  <sheetData>
    <row r="1" spans="2:11" ht="5.0999999999999996" customHeight="1" x14ac:dyDescent="0.2"/>
    <row r="2" spans="2:11" ht="12.75" customHeight="1" x14ac:dyDescent="0.2">
      <c r="C2" s="12" t="s">
        <v>159</v>
      </c>
    </row>
    <row r="3" spans="2:11" ht="12.75" customHeight="1" x14ac:dyDescent="0.2"/>
    <row r="4" spans="2:11" ht="12.75" customHeight="1" x14ac:dyDescent="0.2">
      <c r="C4" s="435" t="s">
        <v>160</v>
      </c>
      <c r="D4" s="393"/>
      <c r="E4" s="393"/>
      <c r="F4" s="393"/>
      <c r="G4" s="393"/>
      <c r="H4" s="52"/>
      <c r="K4" s="52"/>
    </row>
    <row r="5" spans="2:11" ht="21.75" customHeight="1" x14ac:dyDescent="0.2">
      <c r="C5" s="428" t="s">
        <v>161</v>
      </c>
      <c r="D5" s="393"/>
      <c r="E5" s="393"/>
      <c r="F5" s="393"/>
      <c r="G5" s="393"/>
      <c r="H5" s="52"/>
      <c r="K5" s="52"/>
    </row>
    <row r="6" spans="2:11" ht="15" customHeight="1" x14ac:dyDescent="0.2">
      <c r="C6" s="334" t="str">
        <f>UebInstitutQuartal</f>
        <v>4. Quarter 2022</v>
      </c>
      <c r="D6" s="76"/>
      <c r="E6" s="76"/>
      <c r="F6" s="52"/>
      <c r="G6" s="52"/>
      <c r="H6" s="52"/>
      <c r="K6" s="52"/>
    </row>
    <row r="7" spans="2:11" ht="12.75" customHeight="1" x14ac:dyDescent="0.2">
      <c r="C7" s="20"/>
      <c r="D7" s="20"/>
      <c r="E7" s="20"/>
    </row>
    <row r="8" spans="2:11" ht="15" customHeight="1" x14ac:dyDescent="0.2">
      <c r="C8" s="20"/>
      <c r="D8" s="20"/>
      <c r="E8" s="294"/>
      <c r="F8" s="436" t="s">
        <v>162</v>
      </c>
      <c r="G8" s="437" t="s">
        <v>66</v>
      </c>
    </row>
    <row r="9" spans="2:11" ht="21.95" customHeight="1" x14ac:dyDescent="0.2">
      <c r="C9" s="20"/>
      <c r="D9" s="20"/>
      <c r="E9" s="295" t="s">
        <v>50</v>
      </c>
      <c r="F9" s="430"/>
      <c r="G9" s="433"/>
    </row>
    <row r="10" spans="2:11" ht="12.75" customHeight="1" x14ac:dyDescent="0.2">
      <c r="C10" s="20"/>
      <c r="D10" s="20"/>
      <c r="E10" s="296"/>
      <c r="F10" s="431"/>
      <c r="G10" s="434"/>
    </row>
    <row r="11" spans="2:11" ht="12.75" customHeight="1" x14ac:dyDescent="0.2">
      <c r="C11" s="234" t="s">
        <v>79</v>
      </c>
      <c r="D11" s="235" t="str">
        <f>AktQuartal</f>
        <v>4. Quarter</v>
      </c>
      <c r="E11" s="222" t="str">
        <f>Einheit_Waehrung</f>
        <v>€ mn.</v>
      </c>
      <c r="F11" s="223" t="str">
        <f>E11</f>
        <v>€ mn.</v>
      </c>
      <c r="G11" s="224" t="str">
        <f>E11</f>
        <v>€ mn.</v>
      </c>
    </row>
    <row r="12" spans="2:11" ht="12.75" customHeight="1" x14ac:dyDescent="0.2">
      <c r="B12" s="12" t="s">
        <v>80</v>
      </c>
      <c r="C12" s="69" t="s">
        <v>81</v>
      </c>
      <c r="D12" s="230" t="str">
        <f>"year "&amp;AktJahr</f>
        <v>year 2022</v>
      </c>
      <c r="E12" s="214">
        <v>0</v>
      </c>
      <c r="F12" s="116">
        <v>0</v>
      </c>
      <c r="G12" s="225">
        <v>0</v>
      </c>
    </row>
    <row r="13" spans="2:11" ht="12.75" customHeight="1" x14ac:dyDescent="0.2">
      <c r="C13" s="46"/>
      <c r="D13" s="231" t="str">
        <f>"year "&amp;(AktJahr-1)</f>
        <v>year 2021</v>
      </c>
      <c r="E13" s="216">
        <v>0</v>
      </c>
      <c r="F13" s="119">
        <v>0</v>
      </c>
      <c r="G13" s="226">
        <v>0</v>
      </c>
    </row>
    <row r="14" spans="2:11" ht="12.75" customHeight="1" x14ac:dyDescent="0.2">
      <c r="B14" s="12" t="s">
        <v>82</v>
      </c>
      <c r="C14" s="69" t="s">
        <v>83</v>
      </c>
      <c r="D14" s="230" t="str">
        <f>$D$12</f>
        <v>year 2022</v>
      </c>
      <c r="E14" s="214">
        <v>0</v>
      </c>
      <c r="F14" s="120">
        <v>0</v>
      </c>
      <c r="G14" s="227">
        <v>0</v>
      </c>
    </row>
    <row r="15" spans="2:11" ht="12.75" customHeight="1" x14ac:dyDescent="0.2">
      <c r="C15" s="232"/>
      <c r="D15" s="233" t="str">
        <f>$D$13</f>
        <v>year 2021</v>
      </c>
      <c r="E15" s="218">
        <v>0</v>
      </c>
      <c r="F15" s="228">
        <v>0</v>
      </c>
      <c r="G15" s="229">
        <v>0</v>
      </c>
    </row>
    <row r="16" spans="2:11" ht="12.75" customHeight="1" x14ac:dyDescent="0.2"/>
    <row r="17" spans="3:3" ht="12.75" customHeight="1" x14ac:dyDescent="0.2">
      <c r="C17" s="30"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6" customWidth="1"/>
    <col min="2" max="2" width="11.5703125" style="326" hidden="1" customWidth="1"/>
    <col min="3" max="3" width="22.7109375" style="326" customWidth="1"/>
    <col min="4" max="4" width="8.7109375" style="326" customWidth="1"/>
    <col min="5" max="5" width="18.7109375" style="326" customWidth="1"/>
    <col min="6" max="6" width="16" style="326" customWidth="1"/>
    <col min="7" max="10" width="19.5703125" style="326" customWidth="1"/>
    <col min="11" max="1025" width="8.7109375" style="326" customWidth="1"/>
  </cols>
  <sheetData>
    <row r="1" spans="2:10" ht="5.0999999999999996" customHeight="1" x14ac:dyDescent="0.2"/>
    <row r="2" spans="2:10" ht="12.75" customHeight="1" x14ac:dyDescent="0.2">
      <c r="C2" s="12" t="s">
        <v>163</v>
      </c>
      <c r="D2" s="12"/>
      <c r="E2" s="12"/>
      <c r="F2" s="330"/>
      <c r="G2" s="330"/>
      <c r="H2" s="330"/>
      <c r="I2" s="330"/>
      <c r="J2" s="330"/>
    </row>
    <row r="3" spans="2:10" ht="12.75" customHeight="1" x14ac:dyDescent="0.2">
      <c r="H3" s="330"/>
      <c r="I3" s="330"/>
      <c r="J3" s="330"/>
    </row>
    <row r="4" spans="2:10" ht="12.75" customHeight="1" x14ac:dyDescent="0.2">
      <c r="C4" s="354" t="s">
        <v>164</v>
      </c>
      <c r="D4" s="12"/>
      <c r="E4" s="12"/>
      <c r="F4" s="330"/>
      <c r="G4" s="330"/>
      <c r="H4" s="330"/>
      <c r="I4" s="330"/>
      <c r="J4" s="330"/>
    </row>
    <row r="5" spans="2:10" ht="15" customHeight="1" x14ac:dyDescent="0.2">
      <c r="C5" s="354" t="str">
        <f>+StTai!B17</f>
        <v>2. Quarter 2023</v>
      </c>
      <c r="D5" s="330"/>
      <c r="E5" s="330"/>
      <c r="F5" s="330"/>
      <c r="G5" s="330"/>
      <c r="H5" s="330"/>
      <c r="I5" s="330"/>
      <c r="J5" s="330"/>
    </row>
    <row r="6" spans="2:10" ht="12.75" customHeight="1" x14ac:dyDescent="0.2">
      <c r="C6" s="330"/>
      <c r="D6" s="330"/>
      <c r="E6" s="330"/>
      <c r="F6" s="330"/>
      <c r="G6" s="330"/>
      <c r="H6" s="330"/>
      <c r="I6" s="330"/>
      <c r="J6" s="330"/>
    </row>
    <row r="7" spans="2:10" ht="15" customHeight="1" x14ac:dyDescent="0.2">
      <c r="C7" s="121"/>
      <c r="D7" s="20"/>
      <c r="E7" s="438" t="s">
        <v>165</v>
      </c>
      <c r="F7" s="439"/>
      <c r="G7" s="439"/>
      <c r="H7" s="439"/>
      <c r="I7" s="439"/>
      <c r="J7" s="440"/>
    </row>
    <row r="8" spans="2:10" ht="12.75" customHeight="1" x14ac:dyDescent="0.2">
      <c r="C8" s="20"/>
      <c r="D8" s="20"/>
      <c r="E8" s="297" t="s">
        <v>55</v>
      </c>
      <c r="F8" s="441" t="s">
        <v>67</v>
      </c>
      <c r="G8" s="441"/>
      <c r="H8" s="441"/>
      <c r="I8" s="441"/>
      <c r="J8" s="442"/>
    </row>
    <row r="9" spans="2:10" ht="25.5" customHeight="1" x14ac:dyDescent="0.2">
      <c r="C9" s="20"/>
      <c r="D9" s="20"/>
      <c r="E9" s="274"/>
      <c r="F9" s="443" t="s">
        <v>166</v>
      </c>
      <c r="G9" s="444"/>
      <c r="H9" s="443" t="s">
        <v>167</v>
      </c>
      <c r="I9" s="444"/>
      <c r="J9" s="447" t="s">
        <v>168</v>
      </c>
    </row>
    <row r="10" spans="2:10" ht="12.75" customHeight="1" x14ac:dyDescent="0.2">
      <c r="C10" s="20"/>
      <c r="D10" s="20"/>
      <c r="E10" s="274"/>
      <c r="F10" s="445" t="s">
        <v>169</v>
      </c>
      <c r="G10" s="189" t="s">
        <v>67</v>
      </c>
      <c r="H10" s="450" t="s">
        <v>169</v>
      </c>
      <c r="I10" s="190" t="s">
        <v>67</v>
      </c>
      <c r="J10" s="448"/>
    </row>
    <row r="11" spans="2:10" ht="53.25" customHeight="1" x14ac:dyDescent="0.2">
      <c r="C11" s="91"/>
      <c r="D11" s="91"/>
      <c r="E11" s="263"/>
      <c r="F11" s="446"/>
      <c r="G11" s="298" t="s">
        <v>170</v>
      </c>
      <c r="H11" s="451"/>
      <c r="I11" s="298" t="s">
        <v>170</v>
      </c>
      <c r="J11" s="449"/>
    </row>
    <row r="12" spans="2:10" ht="12.75" customHeight="1" x14ac:dyDescent="0.2">
      <c r="B12" s="122"/>
      <c r="C12" s="123" t="s">
        <v>79</v>
      </c>
      <c r="D12" s="124" t="s">
        <v>331</v>
      </c>
      <c r="E12" s="211" t="s">
        <v>290</v>
      </c>
      <c r="F12" s="212" t="s">
        <v>290</v>
      </c>
      <c r="G12" s="212" t="s">
        <v>290</v>
      </c>
      <c r="H12" s="212" t="s">
        <v>290</v>
      </c>
      <c r="I12" s="212" t="s">
        <v>290</v>
      </c>
      <c r="J12" s="213" t="s">
        <v>290</v>
      </c>
    </row>
    <row r="13" spans="2:10" ht="12.75" customHeight="1" x14ac:dyDescent="0.2">
      <c r="B13" s="125" t="s">
        <v>80</v>
      </c>
      <c r="C13" s="69" t="s">
        <v>81</v>
      </c>
      <c r="D13" s="70" t="s">
        <v>323</v>
      </c>
      <c r="E13" s="214">
        <v>922.5</v>
      </c>
      <c r="F13" s="71">
        <v>0</v>
      </c>
      <c r="G13" s="71">
        <v>0</v>
      </c>
      <c r="H13" s="108">
        <v>0</v>
      </c>
      <c r="I13" s="71">
        <v>0</v>
      </c>
      <c r="J13" s="215">
        <v>922.5</v>
      </c>
    </row>
    <row r="14" spans="2:10" ht="12.75" customHeight="1" x14ac:dyDescent="0.2">
      <c r="B14" s="125"/>
      <c r="C14" s="45"/>
      <c r="D14" s="45" t="s">
        <v>324</v>
      </c>
      <c r="E14" s="216">
        <v>0</v>
      </c>
      <c r="F14" s="110">
        <v>0</v>
      </c>
      <c r="G14" s="110">
        <v>0</v>
      </c>
      <c r="H14" s="113">
        <v>0</v>
      </c>
      <c r="I14" s="110">
        <v>0</v>
      </c>
      <c r="J14" s="217">
        <v>0</v>
      </c>
    </row>
    <row r="15" spans="2:10" ht="12.75" customHeight="1" x14ac:dyDescent="0.2">
      <c r="B15" s="125" t="s">
        <v>82</v>
      </c>
      <c r="C15" s="69" t="s">
        <v>83</v>
      </c>
      <c r="D15" s="70" t="s">
        <v>323</v>
      </c>
      <c r="E15" s="214">
        <v>912.1</v>
      </c>
      <c r="F15" s="71">
        <v>0</v>
      </c>
      <c r="G15" s="71">
        <v>0</v>
      </c>
      <c r="H15" s="108">
        <v>0</v>
      </c>
      <c r="I15" s="71">
        <v>0</v>
      </c>
      <c r="J15" s="215">
        <v>912.1</v>
      </c>
    </row>
    <row r="16" spans="2:10" ht="12.75" customHeight="1" x14ac:dyDescent="0.2">
      <c r="B16" s="125"/>
      <c r="C16" s="45"/>
      <c r="D16" s="45" t="s">
        <v>324</v>
      </c>
      <c r="E16" s="216">
        <v>0</v>
      </c>
      <c r="F16" s="110">
        <v>0</v>
      </c>
      <c r="G16" s="110">
        <v>0</v>
      </c>
      <c r="H16" s="113">
        <v>0</v>
      </c>
      <c r="I16" s="110">
        <v>0</v>
      </c>
      <c r="J16" s="217">
        <v>0</v>
      </c>
    </row>
    <row r="17" spans="2:10" ht="12.75" customHeight="1" x14ac:dyDescent="0.2">
      <c r="B17" s="125" t="s">
        <v>94</v>
      </c>
      <c r="C17" s="69" t="s">
        <v>95</v>
      </c>
      <c r="D17" s="70" t="s">
        <v>323</v>
      </c>
      <c r="E17" s="214">
        <v>10.4</v>
      </c>
      <c r="F17" s="71">
        <v>0</v>
      </c>
      <c r="G17" s="71">
        <v>0</v>
      </c>
      <c r="H17" s="108">
        <v>0</v>
      </c>
      <c r="I17" s="71">
        <v>0</v>
      </c>
      <c r="J17" s="215">
        <v>10.4</v>
      </c>
    </row>
    <row r="18" spans="2:10" ht="12.75" customHeight="1" x14ac:dyDescent="0.2">
      <c r="B18" s="125"/>
      <c r="C18" s="45"/>
      <c r="D18" s="45" t="str">
        <f>$D$14</f>
        <v>year 2022</v>
      </c>
      <c r="E18" s="216">
        <v>0</v>
      </c>
      <c r="F18" s="110">
        <v>0</v>
      </c>
      <c r="G18" s="110">
        <v>0</v>
      </c>
      <c r="H18" s="113">
        <v>0</v>
      </c>
      <c r="I18" s="110">
        <v>0</v>
      </c>
      <c r="J18" s="217">
        <v>0</v>
      </c>
    </row>
    <row r="19" spans="2:10" ht="12.75" customHeight="1" x14ac:dyDescent="0.2">
      <c r="C19" s="126" t="str">
        <f>IF(INT(AktJahrMonat)&gt;201503,"","Hinweis: Die detaillierten Weiteren Deckungswerte werden erst ab Q2 2014 erfasst; für die vorausgehenden Quartale liegen bislang keine geeigneten Daten vor.")</f>
        <v/>
      </c>
      <c r="D19" s="333"/>
    </row>
    <row r="20" spans="2:10" ht="12.75" customHeight="1" x14ac:dyDescent="0.2"/>
    <row r="21" spans="2:10" ht="12.75" customHeight="1" x14ac:dyDescent="0.2">
      <c r="C21" s="20" t="s">
        <v>171</v>
      </c>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2023-07-28T07:56:34Z</dcterms:modified>
  <dc:language>en-US</dc:language>
</cp:coreProperties>
</file>