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V:\Transparenz-PfandBG\Unterlagen\2023 09 30\"/>
    </mc:Choice>
  </mc:AlternateContent>
  <xr:revisionPtr revIDLastSave="0" documentId="13_ncr:1_{82C9D798-C35E-4909-8E46-2F9662C5745C}" xr6:coauthVersionLast="47" xr6:coauthVersionMax="47" xr10:uidLastSave="{00000000-0000-0000-0000-000000000000}"/>
  <bookViews>
    <workbookView xWindow="-120" yWindow="-120" windowWidth="29040" windowHeight="15840" tabRatio="563" xr2:uid="{00000000-000D-0000-FFFF-FFFF00000000}"/>
  </bookViews>
  <sheets>
    <sheet name="StTai" sheetId="1" r:id="rId1"/>
    <sheet name="StTal" sheetId="2" r:id="rId2"/>
    <sheet name="StTag" sheetId="3" r:id="rId3"/>
    <sheet name="StTdh" sheetId="4" r:id="rId4"/>
    <sheet name="StTdo" sheetId="5" r:id="rId5"/>
    <sheet name="StTdoR" sheetId="6" r:id="rId6"/>
    <sheet name="StTds" sheetId="7" state="hidden" r:id="rId7"/>
    <sheet name="StTdf" sheetId="8" state="hidden" r:id="rId8"/>
    <sheet name="StTwh" sheetId="9" r:id="rId9"/>
    <sheet name="StTwo" sheetId="10" state="hidden" r:id="rId10"/>
    <sheet name="StTws" sheetId="11" state="hidden" r:id="rId11"/>
    <sheet name="StTwf" sheetId="12" state="hidden" r:id="rId12"/>
    <sheet name="StTwoef" sheetId="19" r:id="rId13"/>
    <sheet name="StTkh" sheetId="13" r:id="rId14"/>
    <sheet name="StTko" sheetId="14" r:id="rId15"/>
    <sheet name="StTks" sheetId="15" state="hidden" r:id="rId16"/>
    <sheet name="StTkf" sheetId="16" state="hidden" r:id="rId17"/>
    <sheet name="StTis" sheetId="17" r:id="rId18"/>
    <sheet name="Steuertabelle" sheetId="18" state="hidden" r:id="rId19"/>
  </sheets>
  <definedNames>
    <definedName name="AktJahr">Steuertabelle!$C$4</definedName>
    <definedName name="AktJahrMonat">Steuertabelle!$I$9</definedName>
    <definedName name="AktMonat">Steuertabelle!$C$5</definedName>
    <definedName name="AktQuartal">Steuertabelle!$F$12</definedName>
    <definedName name="AktQuartKurz">Steuertabelle!$F$14</definedName>
    <definedName name="AusfInstitut">Steuertabelle!$C$13</definedName>
    <definedName name="AuswertBasis">Steuertabelle!$F$7</definedName>
    <definedName name="CsvDateiName">Steuertabelle!$C$23</definedName>
    <definedName name="Datenart">Steuertabelle!$C$6</definedName>
    <definedName name="_xlnm.Print_Area" localSheetId="18">Steuertabelle!$A$1:$A$1</definedName>
    <definedName name="_xlnm.Print_Area" localSheetId="2">StTag!$B$2:$E$53</definedName>
    <definedName name="_xlnm.Print_Area" localSheetId="0">StTai!$B$2:$I$84</definedName>
    <definedName name="_xlnm.Print_Area" localSheetId="1">StTal!$B$2:$J$70</definedName>
    <definedName name="_xlnm.Print_Area" localSheetId="7">StTdf!$B$2:$G$436</definedName>
    <definedName name="_xlnm.Print_Area" localSheetId="3">StTdh!$B$2:$T$94</definedName>
    <definedName name="_xlnm.Print_Area" localSheetId="4">StTdo!$B$2:$N$92</definedName>
    <definedName name="_xlnm.Print_Area" localSheetId="5">StTdoR!$B$2:$X$93</definedName>
    <definedName name="_xlnm.Print_Area" localSheetId="6">StTds!$B$2:$I$436</definedName>
    <definedName name="_xlnm.Print_Area" localSheetId="16">StTkf!$B$2:$G$6,StTkf!$B$7:$G$48</definedName>
    <definedName name="_xlnm.Print_Area" localSheetId="13">StTkh!$B$2:$G$48,StTkh!$B$49:$G$51</definedName>
    <definedName name="_xlnm.Print_Area" localSheetId="14">StTko!$B$2:$G$6,StTko!$B$7:$G$43,StTko!$B$44:$G$46</definedName>
    <definedName name="_xlnm.Print_Area" localSheetId="15">StTks!$B$2:$G$6,StTks!$B$7:$G$48</definedName>
    <definedName name="_xlnm.Print_Area" localSheetId="11">StTwf!$C$2:$J$16</definedName>
    <definedName name="_xlnm.Print_Area" localSheetId="8">StTwh!$C$2:$J$90</definedName>
    <definedName name="_xlnm.Print_Area" localSheetId="9">StTwo!$C$2:$K$50</definedName>
    <definedName name="_xlnm.Print_Area" localSheetId="12">StTwoef!$C$2:$J$88</definedName>
    <definedName name="_xlnm.Print_Area" localSheetId="10">StTws!$A$1:$J$54</definedName>
    <definedName name="_xlnm.Print_Titles" localSheetId="7">StTdf!$8:$11</definedName>
    <definedName name="_xlnm.Print_Titles" localSheetId="3">StTdh!$9:$15</definedName>
    <definedName name="_xlnm.Print_Titles" localSheetId="4">StTdo!$8:$11</definedName>
    <definedName name="_xlnm.Print_Titles" localSheetId="5">StTdoR!$8:$11</definedName>
    <definedName name="_xlnm.Print_Titles" localSheetId="6">StTds!$8:$11</definedName>
    <definedName name="_xlnm.Print_Titles" localSheetId="11">StTwf!$7:$12</definedName>
    <definedName name="_xlnm.Print_Titles" localSheetId="8">StTwh!$7:$12</definedName>
    <definedName name="_xlnm.Print_Titles" localSheetId="9">StTwo!$7:$12</definedName>
    <definedName name="_xlnm.Print_Titles" localSheetId="12">StTwoef!$7:$12</definedName>
    <definedName name="_xlnm.Print_Titles" localSheetId="10">StTws!$7:$12</definedName>
    <definedName name="Einheit_Waehrung">Steuertabelle!$F$11</definedName>
    <definedName name="EndeBehOk">Steuertabelle!$I$7</definedName>
    <definedName name="ErstDatum">Steuertabelle!$C$3</definedName>
    <definedName name="ErstelltAm">Steuertabelle!$F$5</definedName>
    <definedName name="Excel_BuiltIn_Print_Titles" localSheetId="7">StTdf!$8:$11</definedName>
    <definedName name="Excel_BuiltIn_Print_Titles" localSheetId="3">StTdh!$9:$15</definedName>
    <definedName name="Excel_BuiltIn_Print_Titles" localSheetId="4">StTdo!$8:$11</definedName>
    <definedName name="Excel_BuiltIn_Print_Titles" localSheetId="5">StTdoR!$8:$11</definedName>
    <definedName name="Excel_BuiltIn_Print_Titles" localSheetId="6">StTds!$8:$11</definedName>
    <definedName name="Excel_BuiltIn_Print_Titles" localSheetId="11">StTwf!$7:$12</definedName>
    <definedName name="Excel_BuiltIn_Print_Titles" localSheetId="8">StTwh!$7:$12</definedName>
    <definedName name="Excel_BuiltIn_Print_Titles" localSheetId="9">StTwo!$7:$12</definedName>
    <definedName name="Excel_BuiltIn_Print_Titles" localSheetId="12">StTwoef!$7:$12</definedName>
    <definedName name="Excel_BuiltIn_Print_Titles" localSheetId="10">StTws!$7:$12</definedName>
    <definedName name="FnRwbBerF">Steuertabelle!$F$18</definedName>
    <definedName name="FnRwbBerH">Steuertabelle!$F$15</definedName>
    <definedName name="FnRwbBerO">Steuertabelle!$F$16</definedName>
    <definedName name="FnRwbBerS">Steuertabelle!$F$17</definedName>
    <definedName name="Institut">Steuertabelle!$C$7</definedName>
    <definedName name="InstitutsBez">Steuertabelle!$C$8</definedName>
    <definedName name="KomprimOk">Steuertabelle!$I$8</definedName>
    <definedName name="KzKomprimierung">Steuertabelle!$C$17</definedName>
    <definedName name="KzMitBuLand">Steuertabelle!$C$18</definedName>
    <definedName name="KzRbwBerF">Steuertabelle!$C$22</definedName>
    <definedName name="KzRbwBerH">Steuertabelle!$C$19</definedName>
    <definedName name="KzRbwBerO">Steuertabelle!$C$20</definedName>
    <definedName name="KzRbwBerS">Steuertabelle!$C$21</definedName>
    <definedName name="Leer">Steuertabelle!$F$6</definedName>
    <definedName name="MapArt">Steuertabelle!$I$6</definedName>
    <definedName name="MapVersDat">Steuertabelle!$I$4</definedName>
    <definedName name="MapVersNr">Steuertabelle!$I$5</definedName>
    <definedName name="NotizOhneInstitute">Steuertabelle!$I$7</definedName>
    <definedName name="ProgVersDat">Steuertabelle!$C$12</definedName>
    <definedName name="ProgVersNr">Steuertabelle!$C$11</definedName>
    <definedName name="RelevInstitute">Steuertabelle!$C$24</definedName>
    <definedName name="SdDezStellen">Steuertabelle!$C$16</definedName>
    <definedName name="StatistikBez">Steuertabelle!$F$4</definedName>
    <definedName name="StatistikNr">Steuertabelle!$F$3</definedName>
    <definedName name="Stichtag">Steuertabelle!$F$9</definedName>
    <definedName name="TagFussnoteH">StTag!$B$53</definedName>
    <definedName name="TagFussnoteO">StTag!$B$52</definedName>
    <definedName name="TagWertBerF">StTag!$D$45:$E$47</definedName>
    <definedName name="TagWertBerH">StTag!$D$9:$E$12</definedName>
    <definedName name="TagWertBerS">StTag!$D$33:$E$35</definedName>
    <definedName name="TaiBerAdresse">StTai!$G$2:$I$8</definedName>
    <definedName name="TaiBerLogo">StTai!$B$2</definedName>
    <definedName name="TaiFussnote">StTai!$B$90</definedName>
    <definedName name="TaiFussNoteF">StTai!$B$81</definedName>
    <definedName name="TaiFussNoteH">StTai!$B$30</definedName>
    <definedName name="TaiFussNoteO">StTai!$B$49</definedName>
    <definedName name="TaiFussNoteS">StTai!$B$65</definedName>
    <definedName name="TaiUebRbw1">StTai!$H$19</definedName>
    <definedName name="TaiUebRbw2">StTai!$H$35</definedName>
    <definedName name="TaiUebRbw3">StTai!$H$51</definedName>
    <definedName name="TaiUebRbw4">StTai!$H$67</definedName>
    <definedName name="TaiWertBerF">StTai!$D$69:$I$72</definedName>
    <definedName name="TaiWertBerH">StTai!$D$21:$I$24</definedName>
    <definedName name="TaiWertBerO">StTai!$D$37:$I$40</definedName>
    <definedName name="TaiWertBerS">StTai!$D$53:$I$56</definedName>
    <definedName name="TalFussnote">StTal!$B$69</definedName>
    <definedName name="TalWertBerF">StTal!$D$50:$G$58</definedName>
    <definedName name="TalWertBerH">StTal!$D$11:$J$19</definedName>
    <definedName name="TalWertBerO">StTal!$D$24:$G$32</definedName>
    <definedName name="TalWertBerS">StTal!$D$37:$G$45</definedName>
    <definedName name="TdfBerGesamt">StTdf!$C$12:$G$13</definedName>
    <definedName name="TdfBerStaaten">StTdf!$B$12:$C$433</definedName>
    <definedName name="TdfBerWerte">StTdf!$E$12:$G$433</definedName>
    <definedName name="TdfUebSumme">StTdf!$E$9</definedName>
    <definedName name="TdfWertBer">StTdf!$E$12:$G$433</definedName>
    <definedName name="TdhBerGesamt">StTdh!$C$16:$T$17</definedName>
    <definedName name="TdhBerStaaten">StTdh!$B$16:$C$93</definedName>
    <definedName name="TdhFussnote">StTdh!$C$94</definedName>
    <definedName name="TdhUebInsgesamt">StTdh!$E$11</definedName>
    <definedName name="TdhWertBerG">StTdh!$M$16:$R$93</definedName>
    <definedName name="TdhWertBerR">StTdh!$S$16:$T$93</definedName>
    <definedName name="TdhWertBerW">StTdh!$G$16:$K$93</definedName>
    <definedName name="TdoBerGesamt">StTdo!$C$12:$X$13</definedName>
    <definedName name="TdoBerStaaten">StTdo!$B$12:$C$89</definedName>
    <definedName name="TdoFussnoteA" localSheetId="4">StTdo!$C$92</definedName>
    <definedName name="TdoFussnoteG" localSheetId="4">StTdo!$C$91</definedName>
    <definedName name="TdoFussnoteR" localSheetId="4">StTdo!$C$90</definedName>
    <definedName name="TdoUebSumDw">StTdo!$E$9</definedName>
    <definedName name="TdoUebSumLf">StTdo!$T$9</definedName>
    <definedName name="TdoUebSumRl">StTdo!$O$9</definedName>
    <definedName name="TdoWertBerD">StTdo!$G$12:$J$89</definedName>
    <definedName name="TdoWertBerG" localSheetId="11">StTdo!$A$2:$L$12</definedName>
    <definedName name="TdoWertBerG" localSheetId="8">StTdo!$A$2:$L$12</definedName>
    <definedName name="TdoWertBerG" localSheetId="9">StTdo!$A$2:$L$12</definedName>
    <definedName name="TdoWertBerG" localSheetId="12">StTdo!$A$2:$L$12</definedName>
    <definedName name="TdoWertBerG" localSheetId="10">StTdo!$A$2:$L$12</definedName>
    <definedName name="TdoWertBerG">StTdo!$A$2:$L$12</definedName>
    <definedName name="TdoWertBerL">StTdo!$U$12:$X$89</definedName>
    <definedName name="TdoWertBerR">StTdo!$P$12:$S$89</definedName>
    <definedName name="TdsBerGesamt">StTds!$C$12:$I$13</definedName>
    <definedName name="TdsBerStaaten">StTds!$B$12:$C$433</definedName>
    <definedName name="TdsBerWerte">StTds!$F$12:$I$433</definedName>
    <definedName name="TdsUebSumme">StTds!$E$9</definedName>
    <definedName name="TdsWertBer">StTds!$F$12:$I$433</definedName>
    <definedName name="TkBerFlu" localSheetId="16">StTkf!$B$7:$E$30</definedName>
    <definedName name="TkBerFlu" localSheetId="13">StTkh!#REF!</definedName>
    <definedName name="TkBerFlu" localSheetId="14">StTko!#REF!</definedName>
    <definedName name="TkBerFlu" localSheetId="15">StTks!#REF!</definedName>
    <definedName name="TkBerFlu">#REF!</definedName>
    <definedName name="TkBerHyp" localSheetId="16">StTkf!#REF!</definedName>
    <definedName name="TkBerHyp" localSheetId="13">StTkh!$B$7:$E$38</definedName>
    <definedName name="TkBerHyp" localSheetId="14">StTko!#REF!</definedName>
    <definedName name="TkBerHyp" localSheetId="15">StTks!#REF!</definedName>
    <definedName name="TkBerHyp">#REF!</definedName>
    <definedName name="TkBerOef" localSheetId="16">StTkf!#REF!</definedName>
    <definedName name="TkBerOef" localSheetId="13">StTkh!#REF!</definedName>
    <definedName name="TkBerOef" localSheetId="14">StTko!$B$7:$E$33</definedName>
    <definedName name="TkBerOef" localSheetId="15">StTks!#REF!</definedName>
    <definedName name="TkBerOef">#REF!</definedName>
    <definedName name="TkBerSch" localSheetId="16">StTkf!#REF!</definedName>
    <definedName name="TkBerSch" localSheetId="13">StTkh!#REF!</definedName>
    <definedName name="TkBerSch" localSheetId="14">StTko!#REF!</definedName>
    <definedName name="TkBerSch" localSheetId="15">StTks!$B$7:$E$35</definedName>
    <definedName name="TkBerSch">#REF!</definedName>
    <definedName name="TkFussnote" localSheetId="16">StTkf!$B$31</definedName>
    <definedName name="TkFussnote" localSheetId="13">StTkh!#REF!</definedName>
    <definedName name="TkFussnote" localSheetId="14">StTko!#REF!</definedName>
    <definedName name="TkFussnote" localSheetId="15">StTks!#REF!</definedName>
    <definedName name="TkFussnote">#REF!</definedName>
    <definedName name="TvDatenart">Steuertabelle!$C$15</definedName>
    <definedName name="TvInstArt">Steuertabelle!$C$14</definedName>
    <definedName name="TvInstitute">Steuertabelle!$F$8</definedName>
    <definedName name="TwBerStaaten" localSheetId="11">StTwf!$B$13:$C$90</definedName>
    <definedName name="TwBerStaaten" localSheetId="8">StTwh!$B$13:$C$90</definedName>
    <definedName name="TwBerStaaten" localSheetId="9">StTwo!$B$13:$C$90</definedName>
    <definedName name="TwBerStaaten" localSheetId="12">StTwoef!$B$13:$C$90</definedName>
    <definedName name="TwBerStaaten" localSheetId="10">StTws!$B$13:$C$90</definedName>
    <definedName name="TwFussnote" localSheetId="11">StTwf!$C$91</definedName>
    <definedName name="TwFussnote" localSheetId="8">StTwh!$C$91</definedName>
    <definedName name="TwFussnote" localSheetId="9">StTwo!$C$91</definedName>
    <definedName name="TwFussnote" localSheetId="12">StTwoef!$C$89</definedName>
    <definedName name="TwFussnote" localSheetId="10">StTws!$C$91</definedName>
    <definedName name="UebInstitutQuartal">Steuertabelle!$F$13</definedName>
    <definedName name="Version">Steuertabelle!$F$10</definedName>
    <definedName name="WaehrEinheit">Steuertabelle!$C$10</definedName>
    <definedName name="Waehrung">Steuertabelle!$C$9</definedName>
    <definedName name="WaehrungM">Steuertabelle!$C$9</definedName>
    <definedName name="WaehrungT">Steuertabelle!$C$10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19" l="1"/>
  <c r="D12" i="9"/>
  <c r="D11" i="6"/>
  <c r="D11" i="5"/>
  <c r="D15" i="4"/>
  <c r="C19" i="9"/>
  <c r="C5" i="19"/>
  <c r="B5" i="17"/>
  <c r="B5" i="14"/>
  <c r="B5" i="13"/>
  <c r="C5" i="9"/>
  <c r="C6" i="6"/>
  <c r="C6" i="5"/>
  <c r="C7" i="4"/>
  <c r="B5" i="3"/>
  <c r="B17" i="3" s="1"/>
  <c r="B5" i="2"/>
  <c r="F18" i="18"/>
  <c r="F17" i="18"/>
  <c r="F16" i="18"/>
  <c r="F15" i="18"/>
  <c r="B33" i="1" s="1"/>
  <c r="F14" i="18"/>
  <c r="F12" i="18"/>
  <c r="D12" i="12" s="1"/>
  <c r="I9" i="18"/>
  <c r="F9" i="18"/>
  <c r="F7" i="18"/>
  <c r="F8" i="18" s="1"/>
  <c r="F5" i="18"/>
  <c r="C17" i="12"/>
  <c r="D14" i="12"/>
  <c r="D16" i="12" s="1"/>
  <c r="D13" i="12"/>
  <c r="D15" i="12" s="1"/>
  <c r="G12" i="12"/>
  <c r="H12" i="12" s="1"/>
  <c r="E12" i="12"/>
  <c r="F12" i="12" s="1"/>
  <c r="D16" i="11"/>
  <c r="D14" i="11"/>
  <c r="D13" i="11"/>
  <c r="D15" i="11" s="1"/>
  <c r="G12" i="11"/>
  <c r="J12" i="11" s="1"/>
  <c r="F12" i="11"/>
  <c r="I12" i="11" s="1"/>
  <c r="E12" i="11"/>
  <c r="D12" i="11"/>
  <c r="D14" i="10"/>
  <c r="D16" i="10" s="1"/>
  <c r="D13" i="10"/>
  <c r="D15" i="10" s="1"/>
  <c r="E12" i="10"/>
  <c r="I12" i="10" s="1"/>
  <c r="D12" i="10"/>
  <c r="C17" i="8"/>
  <c r="D15" i="8"/>
  <c r="D13" i="8"/>
  <c r="D12" i="8"/>
  <c r="D14" i="8" s="1"/>
  <c r="E11" i="8"/>
  <c r="F11" i="8" s="1"/>
  <c r="D11" i="8"/>
  <c r="C17" i="7"/>
  <c r="E15" i="7"/>
  <c r="E14" i="7"/>
  <c r="E13" i="7"/>
  <c r="D13" i="7"/>
  <c r="D15" i="7" s="1"/>
  <c r="E12" i="7"/>
  <c r="D12" i="7"/>
  <c r="D14" i="7" s="1"/>
  <c r="E11" i="7"/>
  <c r="I11" i="7" s="1"/>
  <c r="D11" i="7"/>
  <c r="C17" i="6"/>
  <c r="X10" i="6"/>
  <c r="W10" i="6"/>
  <c r="V10" i="6"/>
  <c r="U10" i="6"/>
  <c r="U9" i="6"/>
  <c r="T9" i="6"/>
  <c r="T17" i="5"/>
  <c r="O17" i="5"/>
  <c r="T16" i="5"/>
  <c r="O16" i="5"/>
  <c r="T15" i="5"/>
  <c r="O15" i="5"/>
  <c r="T14" i="5"/>
  <c r="O14" i="5"/>
  <c r="T13" i="5"/>
  <c r="O13" i="5"/>
  <c r="T12" i="5"/>
  <c r="O12" i="5"/>
  <c r="O11" i="5"/>
  <c r="Q11" i="5" s="1"/>
  <c r="X10" i="5"/>
  <c r="W10" i="5"/>
  <c r="V10" i="5"/>
  <c r="S10" i="5"/>
  <c r="R10" i="5"/>
  <c r="Q10" i="5"/>
  <c r="P10" i="5"/>
  <c r="U10" i="5" s="1"/>
  <c r="U9" i="5"/>
  <c r="T9" i="5"/>
  <c r="O9" i="5"/>
  <c r="B32" i="3"/>
  <c r="D23" i="2"/>
  <c r="G23" i="2" s="1"/>
  <c r="J22" i="2"/>
  <c r="G22" i="2"/>
  <c r="F22" i="2"/>
  <c r="G10" i="2"/>
  <c r="F10" i="2"/>
  <c r="D10" i="2"/>
  <c r="I10" i="2" s="1"/>
  <c r="J10" i="2" s="1"/>
  <c r="J9" i="2"/>
  <c r="G9" i="2"/>
  <c r="F9" i="2"/>
  <c r="B49" i="1"/>
  <c r="C47" i="1"/>
  <c r="C45" i="1"/>
  <c r="C41" i="1"/>
  <c r="C40" i="1"/>
  <c r="C44" i="1" s="1"/>
  <c r="C37" i="1"/>
  <c r="C39" i="1" s="1"/>
  <c r="C43" i="1" s="1"/>
  <c r="C31" i="1"/>
  <c r="C29" i="1"/>
  <c r="C27" i="1"/>
  <c r="C25" i="1"/>
  <c r="C24" i="1"/>
  <c r="C28" i="1" s="1"/>
  <c r="C23" i="1"/>
  <c r="B16" i="1"/>
  <c r="D18" i="9" l="1"/>
  <c r="J12" i="12"/>
  <c r="I12" i="12"/>
  <c r="E23" i="2"/>
  <c r="E10" i="2"/>
  <c r="I23" i="2"/>
  <c r="J23" i="2" s="1"/>
  <c r="C16" i="6"/>
  <c r="C17" i="10"/>
  <c r="C17" i="11"/>
  <c r="F13" i="18"/>
  <c r="C6" i="8" s="1"/>
  <c r="S11" i="5"/>
  <c r="T11" i="5"/>
  <c r="W11" i="5" s="1"/>
  <c r="R11" i="5"/>
  <c r="F11" i="7"/>
  <c r="C38" i="1"/>
  <c r="F23" i="2"/>
  <c r="P11" i="5"/>
  <c r="X11" i="5"/>
  <c r="C6" i="7"/>
  <c r="J12" i="10"/>
  <c r="K12" i="10"/>
  <c r="G11" i="7"/>
  <c r="G11" i="8"/>
  <c r="F12" i="10"/>
  <c r="H12" i="11"/>
  <c r="U11" i="5"/>
  <c r="H11" i="7"/>
  <c r="G12" i="10"/>
  <c r="V11" i="5"/>
  <c r="H12" i="10"/>
  <c r="C5" i="10" l="1"/>
  <c r="C5" i="11"/>
  <c r="C5" i="12"/>
</calcChain>
</file>

<file path=xl/sharedStrings.xml><?xml version="1.0" encoding="utf-8"?>
<sst xmlns="http://schemas.openxmlformats.org/spreadsheetml/2006/main" count="717" uniqueCount="332">
  <si>
    <t>Münchener Hypothekenbank eG</t>
  </si>
  <si>
    <t>Karl-Scharnagl-Ring 10</t>
  </si>
  <si>
    <t>80539 München</t>
  </si>
  <si>
    <t>Publication according to section 28 para. 1 nos. 1 and 3 Pfandbrief Act</t>
  </si>
  <si>
    <t>Outstanding total</t>
  </si>
  <si>
    <t>nominal value</t>
  </si>
  <si>
    <t>net present value</t>
  </si>
  <si>
    <t>risk-adjusted net present value*</t>
  </si>
  <si>
    <t>Mortgage Pfandbriefe</t>
  </si>
  <si>
    <t>(€ mn.)</t>
  </si>
  <si>
    <t>of which derivatives</t>
  </si>
  <si>
    <t>Cover Pool</t>
  </si>
  <si>
    <t>Over Collateralization (OC)</t>
  </si>
  <si>
    <t>OC in % of Pfandbriefe outstanding</t>
  </si>
  <si>
    <t xml:space="preserve">     Statutory OC**, ¹</t>
  </si>
  <si>
    <t xml:space="preserve">     Contractual OC**, ²</t>
  </si>
  <si>
    <t xml:space="preserve">     Voluntary OC**, ³</t>
  </si>
  <si>
    <t>Over-Collateralization
in Consideration of vdp-Credit-
Quality-Differentiation-Model</t>
  </si>
  <si>
    <t>Public Pfandbriefe</t>
  </si>
  <si>
    <t>Over Collateralization
in Consideration of vdp-Credit-
Quality-Differentiation-Model</t>
  </si>
  <si>
    <t>¹ According to</t>
  </si>
  <si>
    <t xml:space="preserve">      nominal value:       sum of the nominal statutory overcollateralization pursuant to § 4 (2) PfandBG and the nominal value of the net present value statutory 
                                      overcollateralization pursuant to § 4 (1) PfandBG</t>
  </si>
  <si>
    <t xml:space="preserve">      net present value: net present value statutory overcollateralization pursuant to § 4 (1) PfandBG</t>
  </si>
  <si>
    <t>² Contractual overcollateralization</t>
  </si>
  <si>
    <t>³ Residual, depending on the statutory and contractual overcollateralization; net present value includes the net present value of the nominal statutory overcollateralization pursuant to § 4 (2) PfandBG</t>
  </si>
  <si>
    <t>Note: The release of the over collateralization with a view to the vdp-credit quality differentiation model is voluntary.</t>
  </si>
  <si>
    <t>Publication according to section 28 para. 1 nos. 4, 5 Pfandbrief Act</t>
  </si>
  <si>
    <t>Maturity structure of Pfandbriefe outstanding and their respective cover pools</t>
  </si>
  <si>
    <t>Pfandbriefe outstanding</t>
  </si>
  <si>
    <t>Cover pool</t>
  </si>
  <si>
    <t>Maturity:</t>
  </si>
  <si>
    <t>&lt;= 0,5 years</t>
  </si>
  <si>
    <t>&gt; 0,5 years and &lt;= 1 year</t>
  </si>
  <si>
    <t>&gt; 1  year and &lt;= 1,5 years</t>
  </si>
  <si>
    <t>&gt; 1,5 years and &lt;= 2 years</t>
  </si>
  <si>
    <t>&gt; 2 years and &lt;= 3 years</t>
  </si>
  <si>
    <t>&gt; 3 years and &lt;= 4 years</t>
  </si>
  <si>
    <t>&gt; 4 years and &lt;= 5 years</t>
  </si>
  <si>
    <t>&gt; 5 years and &lt;= 10 years</t>
  </si>
  <si>
    <t>&gt; 10 years</t>
  </si>
  <si>
    <t>Informations on the maturity extension of the Pfandbriefe</t>
  </si>
  <si>
    <t>Prerequisites for the extension of maturity of the Pfandbriefe</t>
  </si>
  <si>
    <t>(Mio. €)</t>
  </si>
  <si>
    <t>The extension of the maturity is necessary in order to avoid the imminent insolvency of the
Pfandbrief bank with limited business activity, the Pfandbrief bank with limited business activity is not overindebted and there is reason to believe that the Pfandbrief bank with limited business activity will be able to meet its liabilities then due after the expiry of the maximum possible extension date, taking into account further possibilities for extension. See also, in addition, section 30 para 2b Pfandbrief Act.</t>
  </si>
  <si>
    <t>Powers of the cover pool administrator in the event of the extension of maturity of the Pfandbriefe</t>
  </si>
  <si>
    <t>The cover pool administrator may extend the maturity dates of the principle payments, if the relevant requirements pursuant to section 30 para. 2b Pfandbrief Act are met. The administrator shall determine the period of the extension of the maturity, which may not exceed a period of 12 months, in accordance with necessity. 
The cover pool administrator may extend the maturity dates of the principal and interest payments falling due within one month after the appointment of the cover pool administrator to the end of that monthly period. If the cover pool administrator decides in favor of such a extension of the maturity, the existence of the prerequisites pursuant to section 30 para. 2b Pfandbrief Act shall be irrefutably presumed. Such an extension shall be taken into account within the maximum extension period of 12 months. 
The cover pool administrator may only exercise his authority uniformly for all Pfandbriefe of an issue. In this connection, the maturities may be extented in full or on a pro rata basis. The cover pool administrator must extend the maturity for a Pfandbrief issue in such a way that the original order of servicing of the Pfandbriefe which could be overtaken by the postponement is not changed (prohibition of overtaking). This may result in the maturities of later maturing issues also having to be extended in order to comply with the prohibition on overtaking. See also, in addition, section 30 para. 2a and 2b Pfandbrief Act.</t>
  </si>
  <si>
    <t>* Effects of an extension of maturity on the maturity structure of the Pfandbriefe / extension scenario: 12 months. This is an extremely unlikely scenario, which could only come into play after the appointment of a cover pool administrator.</t>
  </si>
  <si>
    <t>Publication according to section 28 para. 2 no. 1 a  Pfandbrief Act, section 28 para. 3 no. 1 Pfandbrief Act and  section 28 para. 4 no. 1 a  Pfandbrief Act</t>
  </si>
  <si>
    <t>Mortgage loans used as cover for Mortgage Pfandbriefe according to their amount in tranches</t>
  </si>
  <si>
    <t>Cover Assets</t>
  </si>
  <si>
    <t>up to 300,000 Euros</t>
  </si>
  <si>
    <t>more than 300,000 Euros up to 1 mn. Euros</t>
  </si>
  <si>
    <t>more than 1 mn. Euros up to 10 mn. Euros</t>
  </si>
  <si>
    <t>more than 10 mn. Euros</t>
  </si>
  <si>
    <t>Total</t>
  </si>
  <si>
    <t>Cover Assets used to secure public Pfandbriefe according to their amount in tranches</t>
  </si>
  <si>
    <t>up to 10 mn. Euros</t>
  </si>
  <si>
    <t>more than 10 mn. Euros up to 100 mn. Euros</t>
  </si>
  <si>
    <t>more than 100 mn. Euros</t>
  </si>
  <si>
    <t>Publication according to section 28 para. 2 nos. 1 b, c and no. 2 Pfandbrief Act</t>
  </si>
  <si>
    <t>Volume of claims used to cover Mortgage Pfandbriefe according to states in which the real property is located,</t>
  </si>
  <si>
    <t>according to property type and the total amount of payments in arrears for at least 90 days</t>
  </si>
  <si>
    <t>as well as the total amount of these claims inasmuch as the respective amount in arrears is at least 5 percent of the claim</t>
  </si>
  <si>
    <t>Cover assets</t>
  </si>
  <si>
    <t>Total amount of payments in arrears for at least 90 days</t>
  </si>
  <si>
    <t>Total amount of these 
claims inasmuch as 
the respective amount 
in arrears is at least 
5 percent of the claim</t>
  </si>
  <si>
    <t>thereof</t>
  </si>
  <si>
    <t>Residential</t>
  </si>
  <si>
    <t>Commercial</t>
  </si>
  <si>
    <t>Apartments</t>
  </si>
  <si>
    <t>Single-and two-family houses</t>
  </si>
  <si>
    <t>Multiple-family houses</t>
  </si>
  <si>
    <t>Buildings under construction</t>
  </si>
  <si>
    <t>Building land</t>
  </si>
  <si>
    <t>Office buildings</t>
  </si>
  <si>
    <t>Retail buildings</t>
  </si>
  <si>
    <t>Industrial buildings</t>
  </si>
  <si>
    <t>other commercially used buildings</t>
  </si>
  <si>
    <t>State</t>
  </si>
  <si>
    <t>$g</t>
  </si>
  <si>
    <t>Total - all states</t>
  </si>
  <si>
    <t>DE</t>
  </si>
  <si>
    <t>Germany</t>
  </si>
  <si>
    <t>BE</t>
  </si>
  <si>
    <t>Belgium</t>
  </si>
  <si>
    <t>FI</t>
  </si>
  <si>
    <t>France</t>
  </si>
  <si>
    <t>GR</t>
  </si>
  <si>
    <t>Great Britain</t>
  </si>
  <si>
    <t>LU</t>
  </si>
  <si>
    <t>Luxembourg</t>
  </si>
  <si>
    <t>NL</t>
  </si>
  <si>
    <t>Netherlands</t>
  </si>
  <si>
    <t>AT</t>
  </si>
  <si>
    <t>Austria</t>
  </si>
  <si>
    <t>ES</t>
  </si>
  <si>
    <t>Spain</t>
  </si>
  <si>
    <t>CH</t>
  </si>
  <si>
    <t>Switzerland</t>
  </si>
  <si>
    <t>US</t>
  </si>
  <si>
    <t>USA</t>
  </si>
  <si>
    <t>Publication according to section 28 para. 3 no. 2 Pfandbrief Act</t>
  </si>
  <si>
    <t>Volume of claims used to cover Public Pfandbriefe</t>
  </si>
  <si>
    <t>Gesamtbetrag der mindestens 90 Tage rückständigen Leistungen</t>
  </si>
  <si>
    <t>Gesamtbetrag dieser Forderungen, soweit der jeweilige Rückstand
mindestens 5 % der Forderung beträgt</t>
  </si>
  <si>
    <t>thereof owed by</t>
  </si>
  <si>
    <t>thereof granted by</t>
  </si>
  <si>
    <t>davon</t>
  </si>
  <si>
    <t>in the total included claims which are granted for reasons of promoting exports</t>
  </si>
  <si>
    <t>Regional authorities</t>
  </si>
  <si>
    <t>Local authorities</t>
  </si>
  <si>
    <t>Other debtors</t>
  </si>
  <si>
    <t>Publication according to section 28 para. 3 no. 3 Pfandbrief Act</t>
  </si>
  <si>
    <t>Deckungswerte</t>
  </si>
  <si>
    <t>Amount of claims in arrears for at least 90 days</t>
  </si>
  <si>
    <t>Total amount of these claims inasmuch as the respectiveamount in arrears is at least 5 % of the claim</t>
  </si>
  <si>
    <t>Summe</t>
  </si>
  <si>
    <t>davon geschuldet von</t>
  </si>
  <si>
    <t>davon gewährleistet von</t>
  </si>
  <si>
    <t>in der Summe enthaltene
Gewährleistungen aus
Gründen der Exportförderung</t>
  </si>
  <si>
    <t>Zentralstaat</t>
  </si>
  <si>
    <t>Regionale Gebietskörper-schaften</t>
  </si>
  <si>
    <t>Örtliche Gebietskörper-schaften</t>
  </si>
  <si>
    <t>Sonstige</t>
  </si>
  <si>
    <t>BG</t>
  </si>
  <si>
    <t>DK</t>
  </si>
  <si>
    <t>HR</t>
  </si>
  <si>
    <t>EE</t>
  </si>
  <si>
    <t>FR</t>
  </si>
  <si>
    <t>GB</t>
  </si>
  <si>
    <t>IE</t>
  </si>
  <si>
    <t>IT</t>
  </si>
  <si>
    <t>LV</t>
  </si>
  <si>
    <t>LT</t>
  </si>
  <si>
    <t>MT</t>
  </si>
  <si>
    <t>PL</t>
  </si>
  <si>
    <t>PT</t>
  </si>
  <si>
    <t>RO</t>
  </si>
  <si>
    <t>SE</t>
  </si>
  <si>
    <t>SK</t>
  </si>
  <si>
    <t>SI</t>
  </si>
  <si>
    <t>CZ</t>
  </si>
  <si>
    <t>HU</t>
  </si>
  <si>
    <t>CY</t>
  </si>
  <si>
    <t>IS</t>
  </si>
  <si>
    <t>LI</t>
  </si>
  <si>
    <t>NO</t>
  </si>
  <si>
    <t>JP</t>
  </si>
  <si>
    <t>CA</t>
  </si>
  <si>
    <t>$c</t>
  </si>
  <si>
    <t>$i</t>
  </si>
  <si>
    <t>$u</t>
  </si>
  <si>
    <t>Publication according to section 28 para. 4 no. 1 b Pfandbrief Act and section 28 para. 4 no. 2 Pfandbrief Act</t>
  </si>
  <si>
    <t>Claims used to cover Ship Pfandbriefe according to the states in which the ships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</si>
  <si>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</si>
  <si>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</si>
  <si>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Sea-going vessels</t>
  </si>
  <si>
    <t>Inland waterway vessels</t>
  </si>
  <si>
    <t>Publication according to section 28 para. 4 no. 1 c Pfandbrief Act and section 28 para. 4 no. 2 Pfandbrief Act</t>
  </si>
  <si>
    <t>Claims used to cover Aircraft Pfandbriefe according to the state in which the aircraft are registered</t>
  </si>
  <si>
    <t>and the total amount of payments in arrears for at least 90 days as well as the total amount of 
these claims inasmuch as the respective amount in arrears is at least 5 percent of the claim</t>
  </si>
  <si>
    <t>Total amount of 
payments in arrears 
for at least 90 days</t>
  </si>
  <si>
    <t>Publication according to section 28 para. 1 nos. 8, 9, 10 Pfandbrief Act</t>
  </si>
  <si>
    <t>Further cover assets - in detail for Mortgage Pfandbriefe</t>
  </si>
  <si>
    <t>Further cover assets for Mortgage Pfandbriefe according to section 19 para. 1 nos. 2 a) and b), section 19 para. 1 nos. 3 a) to  c), section 19 para. 1 no. 4*</t>
  </si>
  <si>
    <t xml:space="preserve">claims according to section 19 para. 1 nos. 2 a) and b)
</t>
  </si>
  <si>
    <t xml:space="preserve">claims according to section 19 para. 1 nos. 3 a) to c)
</t>
  </si>
  <si>
    <t xml:space="preserve">claims according to section 19 para. 1 no. 4
</t>
  </si>
  <si>
    <t>overall</t>
  </si>
  <si>
    <t>covered bonds according Art. 129 Regulation (EU) No 575/2013</t>
  </si>
  <si>
    <t>* In accordance with section 55 of the Pfandbrief Act (Pfandbriefgesetz), the previous year's data will not be published until Q3 2023.</t>
  </si>
  <si>
    <t>Publication according to section 28 para. 1 nos. 8, 9 Pfandbrief Act</t>
  </si>
  <si>
    <t>Further cover assets - in detail for Public Pfandbriefe</t>
  </si>
  <si>
    <t>Further cover assets for Public Pfandbriefe according to section § 20 para. 2 no. 2, section 20 para. 2 nos. 3 a) to c), section 20 para. 2 no. 4*</t>
  </si>
  <si>
    <t xml:space="preserve">claims according to section 20 para. 2 no. 2
</t>
  </si>
  <si>
    <t xml:space="preserve">claims according to section 20 para. 2 nos. 3 a) to c)
</t>
  </si>
  <si>
    <t xml:space="preserve">claims according to section 20 para. 2 no. 4
</t>
  </si>
  <si>
    <t>Further cover assets - in detail for Ship Pfandbriefe</t>
  </si>
  <si>
    <t>Further cover assets for Ship Pfandbriefe according to section 26 para. 1 no. 3, section 26 para. 1 no. 5, section 26 para. 2 no. 4*</t>
  </si>
  <si>
    <t xml:space="preserve">claims according to section 26 para. 1 no. 3
</t>
  </si>
  <si>
    <t xml:space="preserve">claims according to section 26 para. 1 no. 5
</t>
  </si>
  <si>
    <t xml:space="preserve">claims according to section 26 para. 2 no. 4
</t>
  </si>
  <si>
    <t>overll</t>
  </si>
  <si>
    <t>Further cover assets - in detail for Aircraft Pfandbriefe</t>
  </si>
  <si>
    <t>Further cover assets for Aircraft Pfandbriefe according to section 26f para. 1 no. 3, section 26f para. 1 no. 4, section 26f para. 1 no. 5*</t>
  </si>
  <si>
    <t xml:space="preserve">claims according to section 26f para. 1 no. 3
</t>
  </si>
  <si>
    <t xml:space="preserve">claims according to section 26f para. 1 no. 4
</t>
  </si>
  <si>
    <t xml:space="preserve">claims according to section 26f para. 1 no. 5
</t>
  </si>
  <si>
    <t>Publication according to section 28 para. 1 nos. 6, 7, 11, 12, 13, 14 , 15 Pfandbrief Act and section 28 para. 2 nos. 3, 4 Pfandbrief Act</t>
  </si>
  <si>
    <t>Key figures about outstanding Pfandbriefe and Cover Pool</t>
  </si>
  <si>
    <t>Outstanding Pfandbriefe</t>
  </si>
  <si>
    <t xml:space="preserve">thereof percentage share of fixed-rate Pfandbriefe
section 28 para. 1 no. 13 </t>
  </si>
  <si>
    <t>%</t>
  </si>
  <si>
    <t>thereof total amount of the claims according section 12 para. 1 which exceed the limits laid down in section 13 para. 1 s. 2, 2nd half sentence  
section 28 para. 1 no. 11</t>
  </si>
  <si>
    <t>thereof total amount of the assets according section 19 para. 1 which exceed the limits laid down in section 19 para. 1 s. 6
section 28 para. 1 no. 11</t>
  </si>
  <si>
    <t>claims which exceed the limits laid down in section 19 para. 1 no. 2*
section 28 para. 1 no. 12</t>
  </si>
  <si>
    <t>claims which exceed the limits laid down in section 19 para. 1 no. 3*
section 28 para. 1 no. 12</t>
  </si>
  <si>
    <t>claims which exceed the limits laid down in section 19 para. 1 no. 4*
section 28 para. 1 no. 12</t>
  </si>
  <si>
    <t>thereof percentage share of fixed-rate cover assets
section 28 para. 1 no. 13</t>
  </si>
  <si>
    <t>Net present value pursuant to § 6 of the Pfandbrief Net Present Value Regulation for each foreign currency in € mn. 
section 28 para. 1 no. 14 (Net Total)</t>
  </si>
  <si>
    <t>CAD</t>
  </si>
  <si>
    <t>CHF</t>
  </si>
  <si>
    <t>CZK</t>
  </si>
  <si>
    <t>DKK</t>
  </si>
  <si>
    <t>GBP</t>
  </si>
  <si>
    <t>HKD</t>
  </si>
  <si>
    <t>JPY</t>
  </si>
  <si>
    <t>NOK</t>
  </si>
  <si>
    <t>SEK</t>
  </si>
  <si>
    <t>USD</t>
  </si>
  <si>
    <t>AUD</t>
  </si>
  <si>
    <t xml:space="preserve">volume-weighted average of the maturity
that has passed since the loan was granted (seasoning)
section 28 para. 2 no. 4  </t>
  </si>
  <si>
    <t>years</t>
  </si>
  <si>
    <t xml:space="preserve">average loan-to-value ratio, weighted using the mortgage lending value
section 28 para. 2 no. 3  </t>
  </si>
  <si>
    <t>average loan-to-value ratio, weighted using the market value</t>
  </si>
  <si>
    <t>Key figures on liquidity according section 28 para. 1 no. 6 Pfandbrief Act*</t>
  </si>
  <si>
    <t>Largest negative amount within the next 180 days within the meaning of section 4 para. 1a s. 3 Pfandrief Act for Pfandbriefe</t>
  </si>
  <si>
    <t>Day on which the largest negative sum results</t>
  </si>
  <si>
    <t>Day (1-180)</t>
  </si>
  <si>
    <t>Total amount of cover assets meeting the requirements of section 4 para 1a s. 3 Pfandbrief Act</t>
  </si>
  <si>
    <t>Key figures according section 28 para. 1 no. 7 Pfandbrief Act</t>
  </si>
  <si>
    <t>share of derivative transactions included in the cover pools according section 19 para. 1 no. 1 (credit quality step 3)</t>
  </si>
  <si>
    <t>share of derivative transactions included in the cover pools according section  19 para. 1 no. 2 c (credit quality step 2)</t>
  </si>
  <si>
    <t>share of derivative transactions included in the cover pools according section 19 para. 1 no. 3 d (credit quality step 1)</t>
  </si>
  <si>
    <t>share of derivative transactions in liabilities to be covered according section 19 para. 1 no. 1 (credit quality step 3)</t>
  </si>
  <si>
    <t>share of derivative transactions in liabilities to be covered according section 19 para. 1 no. 2 c (credit quality step 2)</t>
  </si>
  <si>
    <t>share of derivative transactions in liabilities to be covered according section 19 para. 1 no. 3 d (credit quality step 1)</t>
  </si>
  <si>
    <t>Key figures according section 28 para. 1 no. 15 Pfandbrief Act</t>
  </si>
  <si>
    <t>Share of cover assets in the cover pool for which or for whose debtor a default pursuant to Art. 178 para. 1 of Regulation (EU) no. 575/2013 is deemed to have occurred.</t>
  </si>
  <si>
    <t>thereof total amount of the claims according section 20 para. 1 and 2 which exceed the limits laid down in section 20 para. 3
section 28 para. 1 no. 11</t>
  </si>
  <si>
    <t>claims which exceed the limits laid down in section 20 para. 2 no. 2*
section 28 para. 1 no. 12</t>
  </si>
  <si>
    <t>claims which exceed the limits laid down in section 20 para. 2 no. 3*
section 28 para. 1 no. 12</t>
  </si>
  <si>
    <t xml:space="preserve">thereof percentage share of fixed-rate cover assets
section 28 para. 1 no. 13 </t>
  </si>
  <si>
    <t>share of derivative transactions included in the cover pools according section 20 para. 2 no. 1 (credit quality step 3)</t>
  </si>
  <si>
    <t>share of derivative transactions included in the cover pools according section 20 para. 2 no. 2 (credit quality step 2)</t>
  </si>
  <si>
    <t>share of derivative transactions included in the cover pools according section 20 para. 2 no. 3 c (credit quality step 1)</t>
  </si>
  <si>
    <t>share of derivative transactions in liabilities to be covered according section 20 para. 2 no. 1 (credit quality step 3)</t>
  </si>
  <si>
    <t>share of derivative transactions in liabilities to be covered according section 20 para. 2 no. 2 (credit quality step 2)</t>
  </si>
  <si>
    <t>share of derivative transactions in liabilities to be covered according section 20 para. 2 no. 3 c (credit quality step 1)</t>
  </si>
  <si>
    <t>Publication according to section 28 para. 1 no. 2 Pfandbrief Act</t>
  </si>
  <si>
    <t>List of International Securities Identification Numbers of the International Organization for Standardization (ISIN) by Pfandbrief class</t>
  </si>
  <si>
    <t>ISIN</t>
  </si>
  <si>
    <t>DE000MHB3349</t>
  </si>
  <si>
    <t>Feldbezeichnung</t>
  </si>
  <si>
    <t>Steuerdaten</t>
  </si>
  <si>
    <t>Abgeleitete Werte und Konstanten</t>
  </si>
  <si>
    <t>Angaben zur Mappe</t>
  </si>
  <si>
    <t>ErstDatum</t>
  </si>
  <si>
    <t>01.02.2023</t>
  </si>
  <si>
    <t>StatistikNr</t>
  </si>
  <si>
    <t>vdp-Statistik TvExt gem. § 28 PfandBG</t>
  </si>
  <si>
    <t>(Stand/Version)</t>
  </si>
  <si>
    <t>AktJahr</t>
  </si>
  <si>
    <t>StatistikBez</t>
  </si>
  <si>
    <t>Angaben gemäß Transparenzvorschriften</t>
  </si>
  <si>
    <t>MapVersDat</t>
  </si>
  <si>
    <t>20.07.2016</t>
  </si>
  <si>
    <t>AktMonat</t>
  </si>
  <si>
    <t>12</t>
  </si>
  <si>
    <t>ErstelltAm</t>
  </si>
  <si>
    <t>MapVersNr</t>
  </si>
  <si>
    <t>3.10</t>
  </si>
  <si>
    <t>Datenart</t>
  </si>
  <si>
    <t>Leer</t>
  </si>
  <si>
    <t>-</t>
  </si>
  <si>
    <t>MapArt</t>
  </si>
  <si>
    <t>Mappenart (Intern)</t>
  </si>
  <si>
    <t>Institut</t>
  </si>
  <si>
    <t>MHB</t>
  </si>
  <si>
    <t>AuswertBasis</t>
  </si>
  <si>
    <t>EndeBehOk</t>
  </si>
  <si>
    <t>J</t>
  </si>
  <si>
    <t>internes KZ (J=Endebehandlung durchgeführt)</t>
  </si>
  <si>
    <t>InstitutsBez</t>
  </si>
  <si>
    <t>TvInstitute</t>
  </si>
  <si>
    <t>KomprimOk</t>
  </si>
  <si>
    <t>N</t>
  </si>
  <si>
    <t>internes KZ (J=Komprimierung durchgeführt)</t>
  </si>
  <si>
    <t>Waehrung</t>
  </si>
  <si>
    <t>€</t>
  </si>
  <si>
    <t>Stichtag</t>
  </si>
  <si>
    <t>AktJahrMonat</t>
  </si>
  <si>
    <t>Format JJJJMM</t>
  </si>
  <si>
    <t>WaehrEinheit</t>
  </si>
  <si>
    <t>Mio</t>
  </si>
  <si>
    <t>Version</t>
  </si>
  <si>
    <t>V(3.10)</t>
  </si>
  <si>
    <t>ProgVersNr</t>
  </si>
  <si>
    <t>Einheit_Waehrung</t>
  </si>
  <si>
    <t>€ mn.</t>
  </si>
  <si>
    <t>ProgVersDat</t>
  </si>
  <si>
    <t>AktQuartal</t>
  </si>
  <si>
    <t>AusfInstitut</t>
  </si>
  <si>
    <t>BAR</t>
  </si>
  <si>
    <t>UebInstitutQuartal</t>
  </si>
  <si>
    <t>TvInstArt</t>
  </si>
  <si>
    <t>AktQuartKurz</t>
  </si>
  <si>
    <t>TvDatenart</t>
  </si>
  <si>
    <t>T</t>
  </si>
  <si>
    <t>FnRwbBerH</t>
  </si>
  <si>
    <t>SdDezStellen</t>
  </si>
  <si>
    <t>1</t>
  </si>
  <si>
    <t>FnRwbBerO</t>
  </si>
  <si>
    <t>KzKomprimierung</t>
  </si>
  <si>
    <t>FnRwbBerS</t>
  </si>
  <si>
    <t>KzMitBuLand</t>
  </si>
  <si>
    <t>FnRwbBerF</t>
  </si>
  <si>
    <t>KzRbwBerH</t>
  </si>
  <si>
    <t>d</t>
  </si>
  <si>
    <t>KzRbwBerO</t>
  </si>
  <si>
    <t>KzRbwBerS</t>
  </si>
  <si>
    <t>D</t>
  </si>
  <si>
    <t>Fußnoten:</t>
  </si>
  <si>
    <t>* The risk-adjusted net present value was calculated using the institutions' own risk model according to section 5 para. 2 of the Net Present Value Regulation (PfandBarwertV).</t>
  </si>
  <si>
    <t>KzRbwBerF</t>
  </si>
  <si>
    <t>* The static approach was used for calculating the risk-adjusted net present value according to section 5 para. 1 no. 1 of the Net Present Value Regulation (PfandBarwertV).</t>
  </si>
  <si>
    <t>CsvDateiName</t>
  </si>
  <si>
    <t>* The dynamic approach was used for calculating the risk-adjusted net present value" according to section 5 para. 1 no. 2 of the Net Present Value Regulation (PfandBarwertV).</t>
  </si>
  <si>
    <t>RelevInstitute</t>
  </si>
  <si>
    <t>Anmerkungen:</t>
  </si>
  <si>
    <t>die Steuerdaten werden per Programm dynamisch belegt</t>
  </si>
  <si>
    <t>die Jahresangaben werden in deser Mappe nicht ausgegeben!</t>
  </si>
  <si>
    <t>year 2023</t>
  </si>
  <si>
    <t>year 2022</t>
  </si>
  <si>
    <t/>
  </si>
  <si>
    <t>CH0386949314, CH0417086086, CH0438965532, CH0457206842, CH0460872341, CH0463112059, CH0471297991, CH0481013768, CH1100259808, CH1122290237, CH1131931375, CH1137407453, CH1139995810, CH1175016091, CH1195555409, CH1233900005, CH1271360427, DE000A11QCG1, DE000A1TM7B0, DE000A254ZY0, DE000A2AASW0, DE000A2G9GY4, DE000A2GS2H6, DE000A2GSRM2, DE000A2LQ4R6, DE000A2LQ4T2, DE000A2TR7N9, DE000A2TSS66, DE000A2YNRE3, DE000A30V3C8, DE000A30V3D6, DE000A30V3E4, DE000A351LJ5, DE000A3E5FC1, DE000A3E5P03, DE000A3H2002, DE000A3H2YT0, DE000A3H3JW3, DE000MHB10J3, DE000MHB12J9, DE000MHB13J7, DE000MHB17J8, DE000MHB18J6, DE000MHB1954, DE000MHB19J4, DE000MHB20J2, DE000MHB2192, DE000MHB21J0, DE000MHB2234, DE000MHB2242, DE000MHB2283, DE000MHB22J8, DE000MHB2317, DE000MHB2374, DE000MHB2440, DE000MHB2457, DE000MHB24J4, DE000MHB25J1, DE000MHB2648, DE000MHB2697, DE000MHB26J9, DE000MHB2705, DE000MHB2721, DE000MHB2739, DE000MHB2754, DE000MHB27J7, DE000MHB2812, DE000MHB2820, DE000MHB2838, DE000MHB2853, DE000MHB2861, DE000MHB28J5, DE000MHB2945, DE000MHB2960, DE000MHB2978, DE000MHB2994, DE000MHB29J3, DE000MHB30J1, DE000MHB31J9, DE000MHB32J7, DE000MHB33J5, DE000MHB34J3, DE000MHB35J0, DE000MHB4057, DE000MHB4107, DE000MHB4149, DE000MHB4156, DE000MHB4214, DE000MHB4289, DE000MHB4297, DE000MHB4305, DE000MHB4388, DE000MHB4396, DE000MHB4412, DE000MHB4420, DE000MHB4446, DE000MHB4479, DE000MHB4487, DE000MHB4495, DE000MHB4529, DE000MHB4552, DE000MHB4560, DE000MHB4586, DE000MHB4602, DE000MHB4610, DE000MHB4636, DE000MHB4644, DE000MHB4651, DE000MHB4669, DE000MHB4677, DE000MHB4685, DE000MHB4693, DE000MHB4701, DE000MHB4719, DE000MHB4727, DE000MHB4735, DE000MHB4743, DE000MHB4750, DE000MHB4776, DE000MHB4784, DE000MHB4792, DE000MHB4818, DE000MHB4826, DE000MHB61H0, DE000MHB9171</t>
  </si>
  <si>
    <t>3. Quarter 2023</t>
  </si>
  <si>
    <t>Q3 2023</t>
  </si>
  <si>
    <t>Q3 2022</t>
  </si>
  <si>
    <t>Q3 2023
Mat-Ex (12 months)*</t>
  </si>
  <si>
    <t>Q3 2022
Mat-Ex (12 months)*</t>
  </si>
  <si>
    <t>CH0386949314, CH0417086086, CH0438965532, CH0457206842, CH0460872341, CH0463112059, CH0471297991, CH0481013768, CH1100259808, CH1122290237, CH1131931375, CH1137407453, CH1139995810, CH1175016091, CH1195555409, DE000MHB0121, DE000MHB0139, DE000MHB10J3, DE000MHB12J9, DE000MHB13J7, DE000MHB14J5, DE000MHB17J8, DE000MHB18J6, DE000MHB1954, DE000MHB19J4, DE000MHB20J2, DE000MHB2135, DE000MHB2192, DE000MHB21J0, DE000MHB2234, DE000MHB2242, DE000MHB2283, DE000MHB22J8, DE000MHB2317, DE000MHB2374, DE000MHB23J6, DE000MHB2432, DE000MHB2440, DE000MHB2457, DE000MHB24J4, DE000MHB25J1, DE000MHB2648, DE000MHB2697, DE000MHB26J9, DE000MHB2705, DE000MHB2721, DE000MHB2739, DE000MHB2754, DE000MHB27J7, DE000MHB2812, DE000MHB2820, DE000MHB2838, DE000MHB2853, DE000MHB2861, DE000MHB2887, DE000MHB2895, DE000MHB28J5, DE000MHB2945, DE000MHB2960, DE000MHB2978, DE000MHB2994, DE000MHB29J3, DE000MHB30J1, DE000MHB31J9, DE000MHB4024, DE000MHB4057, DE000MHB4107, DE000MHB4149, DE000MHB4156, DE000MHB4164, DE000MHB4172, DE000MHB4198, DE000MHB4206, DE000MHB4214, DE000MHB4248, DE000MHB4255, DE000MHB4263, DE000MHB4289, DE000MHB4297, DE000MHB4305, DE000MHB4339, DE000MHB4354, DE000MHB4370, DE000MHB4388, DE000MHB4396, DE000MHB4404, DE000MHB4412, DE000MHB4420, DE000MHB4438, DE000MHB4446, DE000MHB4479, DE000MHB4487, DE000MHB4495, DE000MHB4529, DE000MHB4552, DE000MHB4560, DE000MHB4586, DE000MHB4602, DE000MHB4610, DE000MHB4636, DE000MHB4644, DE000MHB4651, DE000MHB4669, DE000MHB4677, DE000MHB4685, DE000MHB4693, DE000MHB4701, DE000MHB4719, DE000MHB61H0, DE000MHB9171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</si>
</sst>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0.0\ ;&quot;-     &quot;"/>
    <numFmt numFmtId="166" formatCode="m/d/yyyy"/>
    <numFmt numFmtId="167" formatCode="#,##0\ ;\-#,##0\ ;&quot;-     &quot;"/>
  </numFmts>
  <fonts count="49" x14ac:knownFonts="1">
    <font>
      <sz val="10"/>
      <name val="Arial"/>
      <family val="2"/>
      <charset val="1"/>
    </font>
    <font>
      <sz val="10"/>
      <color rgb="FFC0C0C0"/>
      <name val="Arial"/>
      <family val="2"/>
      <charset val="1"/>
    </font>
    <font>
      <sz val="10"/>
      <color rgb="FFEAEAEA"/>
      <name val="Arial"/>
      <family val="2"/>
      <charset val="1"/>
    </font>
    <font>
      <b/>
      <sz val="8"/>
      <name val="Verdana"/>
      <family val="2"/>
      <charset val="1"/>
    </font>
    <font>
      <b/>
      <sz val="8"/>
      <name val="Arial"/>
      <family val="2"/>
      <charset val="1"/>
    </font>
    <font>
      <sz val="8"/>
      <name val="Verdana"/>
      <family val="2"/>
      <charset val="1"/>
    </font>
    <font>
      <sz val="8"/>
      <name val="Arial"/>
      <family val="2"/>
      <charset val="1"/>
    </font>
    <font>
      <b/>
      <sz val="10"/>
      <name val="Arial"/>
      <family val="2"/>
      <charset val="1"/>
    </font>
    <font>
      <sz val="12"/>
      <color rgb="FFC0C0C0"/>
      <name val="Arial"/>
      <family val="2"/>
      <charset val="1"/>
    </font>
    <font>
      <sz val="12"/>
      <name val="Arial"/>
      <family val="2"/>
      <charset val="1"/>
    </font>
    <font>
      <sz val="9"/>
      <name val="Arial"/>
      <family val="2"/>
      <charset val="1"/>
    </font>
    <font>
      <b/>
      <sz val="12"/>
      <name val="Arial"/>
      <family val="2"/>
      <charset val="1"/>
    </font>
    <font>
      <sz val="9"/>
      <name val="Verdana"/>
      <family val="2"/>
      <charset val="1"/>
    </font>
    <font>
      <b/>
      <sz val="8"/>
      <color rgb="FF800000"/>
      <name val="Verdana"/>
      <family val="2"/>
      <charset val="1"/>
    </font>
    <font>
      <sz val="7"/>
      <color rgb="FFC0C0C0"/>
      <name val="Verdana"/>
      <family val="2"/>
      <charset val="1"/>
    </font>
    <font>
      <b/>
      <sz val="7"/>
      <color rgb="FF333333"/>
      <name val="Verdana"/>
      <family val="2"/>
      <charset val="1"/>
    </font>
    <font>
      <b/>
      <sz val="8"/>
      <color rgb="FFFFFFFF"/>
      <name val="Verdana"/>
      <family val="2"/>
      <charset val="1"/>
    </font>
    <font>
      <sz val="7"/>
      <color rgb="FFFFFFFF"/>
      <name val="Arial"/>
      <family val="2"/>
      <charset val="1"/>
    </font>
    <font>
      <b/>
      <sz val="7"/>
      <name val="Verdana"/>
      <family val="2"/>
      <charset val="1"/>
    </font>
    <font>
      <sz val="7"/>
      <name val="Verdana"/>
      <family val="2"/>
      <charset val="1"/>
    </font>
    <font>
      <sz val="8"/>
      <color rgb="FF333333"/>
      <name val="Verdana"/>
      <family val="2"/>
      <charset val="1"/>
    </font>
    <font>
      <b/>
      <sz val="7"/>
      <color rgb="FFFFFFFF"/>
      <name val="Verdana"/>
      <family val="2"/>
      <charset val="1"/>
    </font>
    <font>
      <b/>
      <sz val="7"/>
      <color rgb="FF800000"/>
      <name val="Verdana"/>
      <family val="2"/>
      <charset val="1"/>
    </font>
    <font>
      <b/>
      <sz val="9"/>
      <color rgb="FF800000"/>
      <name val="Verdana"/>
      <family val="2"/>
      <charset val="1"/>
    </font>
    <font>
      <sz val="7"/>
      <color rgb="FFFFFFFF"/>
      <name val="Verdana"/>
      <family val="2"/>
      <charset val="1"/>
    </font>
    <font>
      <sz val="7"/>
      <color rgb="FFDDDDDD"/>
      <name val="Verdana"/>
      <family val="2"/>
      <charset val="1"/>
    </font>
    <font>
      <b/>
      <sz val="12"/>
      <name val="Verdana"/>
      <family val="2"/>
      <charset val="1"/>
    </font>
    <font>
      <sz val="7"/>
      <color rgb="FF969696"/>
      <name val="Arial"/>
      <family val="2"/>
      <charset val="1"/>
    </font>
    <font>
      <u/>
      <sz val="10"/>
      <color rgb="FF339966"/>
      <name val="Arial"/>
      <family val="2"/>
      <charset val="1"/>
    </font>
    <font>
      <u/>
      <sz val="10"/>
      <name val="Arial"/>
      <family val="2"/>
      <charset val="1"/>
    </font>
    <font>
      <u/>
      <sz val="11"/>
      <name val="Arial"/>
      <family val="2"/>
      <charset val="1"/>
    </font>
    <font>
      <sz val="10"/>
      <color rgb="FF339966"/>
      <name val="Arial"/>
      <family val="2"/>
      <charset val="1"/>
    </font>
    <font>
      <sz val="11"/>
      <name val="Arial"/>
      <family val="2"/>
      <charset val="1"/>
    </font>
    <font>
      <sz val="7"/>
      <color theme="1"/>
      <name val="Verdana"/>
      <family val="2"/>
    </font>
    <font>
      <sz val="7"/>
      <name val="Verdana"/>
      <family val="2"/>
    </font>
    <font>
      <sz val="7"/>
      <color theme="1"/>
      <name val="Verdana"/>
      <family val="2"/>
      <charset val="1"/>
    </font>
    <font>
      <sz val="8"/>
      <name val="Verdana"/>
      <family val="2"/>
    </font>
    <font>
      <b/>
      <sz val="10"/>
      <name val="Arial"/>
      <family val="2"/>
    </font>
    <font>
      <b/>
      <sz val="10"/>
      <color rgb="FFFF0000"/>
      <name val="Arial"/>
      <family val="2"/>
    </font>
    <font>
      <b/>
      <sz val="7"/>
      <name val="Arial"/>
      <family val="2"/>
      <charset val="1"/>
    </font>
    <font>
      <sz val="10"/>
      <name val="Arial"/>
      <family val="2"/>
      <charset val="1"/>
    </font>
    <font>
      <b/>
      <sz val="8"/>
      <color rgb="FF004461"/>
      <name val="Verdana"/>
      <family val="2"/>
      <charset val="1"/>
    </font>
    <font>
      <sz val="10"/>
      <color rgb="FF004461"/>
      <name val="Arial"/>
      <family val="2"/>
      <charset val="1"/>
    </font>
    <font>
      <sz val="8"/>
      <color rgb="FF004461"/>
      <name val="Verdana"/>
      <family val="2"/>
      <charset val="1"/>
    </font>
    <font>
      <b/>
      <sz val="7"/>
      <color theme="0"/>
      <name val="Verdana"/>
      <family val="2"/>
      <charset val="1"/>
    </font>
    <font>
      <sz val="7"/>
      <color theme="0"/>
      <name val="Verdana"/>
      <family val="2"/>
      <charset val="1"/>
    </font>
    <font>
      <sz val="10"/>
      <color theme="0"/>
      <name val="Arial"/>
      <family val="2"/>
      <charset val="1"/>
    </font>
    <font>
      <sz val="12"/>
      <name val="Verdana"/>
      <family val="2"/>
    </font>
    <font>
      <sz val="10"/>
      <name val="Verdana"/>
      <family val="2"/>
    </font>
  </fonts>
  <fills count="18">
    <fill>
      <patternFill patternType="none"/>
    </fill>
    <fill>
      <patternFill patternType="gray125"/>
    </fill>
    <fill>
      <patternFill patternType="solid">
        <fgColor rgb="FFFFFFFF"/>
        <bgColor rgb="FFEAEAEA"/>
      </patternFill>
    </fill>
    <fill>
      <patternFill patternType="solid">
        <fgColor rgb="FF969696"/>
        <bgColor rgb="FF808080"/>
      </patternFill>
    </fill>
    <fill>
      <patternFill patternType="solid">
        <fgColor rgb="FFEAEAEA"/>
        <bgColor rgb="FFDDDDDD"/>
      </patternFill>
    </fill>
    <fill>
      <patternFill patternType="solid">
        <fgColor rgb="FF800000"/>
        <bgColor rgb="FF800000"/>
      </patternFill>
    </fill>
    <fill>
      <patternFill patternType="solid">
        <fgColor rgb="FFC0C0C0"/>
        <bgColor rgb="FFDDDDDD"/>
      </patternFill>
    </fill>
    <fill>
      <patternFill patternType="solid">
        <fgColor rgb="FFDDDDDD"/>
        <bgColor rgb="FFEAEAEA"/>
      </patternFill>
    </fill>
    <fill>
      <patternFill patternType="solid">
        <fgColor rgb="FFFF99CC"/>
        <bgColor rgb="FFFF8080"/>
      </patternFill>
    </fill>
    <fill>
      <patternFill patternType="solid">
        <fgColor rgb="FF00FF00"/>
        <bgColor rgb="FF33CCCC"/>
      </patternFill>
    </fill>
    <fill>
      <patternFill patternType="solid">
        <fgColor rgb="FFFFFF99"/>
        <bgColor rgb="FFCCFFCC"/>
      </patternFill>
    </fill>
    <fill>
      <patternFill patternType="solid">
        <fgColor rgb="FFFFCCFF"/>
        <bgColor rgb="FFDDDDDD"/>
      </patternFill>
    </fill>
    <fill>
      <patternFill patternType="solid">
        <fgColor theme="0" tint="-0.249977111117893"/>
        <bgColor indexed="64"/>
      </patternFill>
    </fill>
    <fill>
      <patternFill patternType="solid">
        <fgColor theme="0" tint="-0.249977111117893"/>
        <bgColor rgb="FFDDDDDD"/>
      </patternFill>
    </fill>
    <fill>
      <patternFill patternType="solid">
        <fgColor rgb="FFC0C0C0"/>
        <bgColor rgb="FFB2B2B2"/>
      </patternFill>
    </fill>
    <fill>
      <patternFill patternType="solid">
        <fgColor rgb="FF004461"/>
        <bgColor rgb="FF800000"/>
      </patternFill>
    </fill>
    <fill>
      <patternFill patternType="solid">
        <fgColor rgb="FF004461"/>
        <bgColor indexed="64"/>
      </patternFill>
    </fill>
    <fill>
      <patternFill patternType="solid">
        <fgColor rgb="FFBFBFBF"/>
        <bgColor rgb="FFDDDDDD"/>
      </patternFill>
    </fill>
  </fills>
  <borders count="159">
    <border>
      <left/>
      <right/>
      <top/>
      <bottom/>
      <diagonal/>
    </border>
    <border>
      <left style="thin">
        <color rgb="FFFFFFFF"/>
      </left>
      <right style="thin">
        <color rgb="FFFFFFFF"/>
      </right>
      <top/>
      <bottom/>
      <diagonal/>
    </border>
    <border>
      <left style="thin">
        <color rgb="FFFFFFFF"/>
      </left>
      <right/>
      <top/>
      <bottom/>
      <diagonal/>
    </border>
    <border>
      <left/>
      <right/>
      <top/>
      <bottom style="thin">
        <color rgb="FF969696"/>
      </bottom>
      <diagonal/>
    </border>
    <border>
      <left/>
      <right/>
      <top style="thin">
        <color rgb="FF969696"/>
      </top>
      <bottom/>
      <diagonal/>
    </border>
    <border>
      <left/>
      <right/>
      <top style="thin">
        <color rgb="FF313739"/>
      </top>
      <bottom/>
      <diagonal/>
    </border>
    <border>
      <left/>
      <right style="thin">
        <color rgb="FFFFFFFF"/>
      </right>
      <top/>
      <bottom/>
      <diagonal/>
    </border>
    <border>
      <left/>
      <right/>
      <top style="thin">
        <color rgb="FF969696"/>
      </top>
      <bottom style="thin">
        <color rgb="FF969696"/>
      </bottom>
      <diagonal/>
    </border>
    <border>
      <left/>
      <right/>
      <top style="thin">
        <color rgb="FF969696"/>
      </top>
      <bottom style="thin">
        <color rgb="FFC0C0C0"/>
      </bottom>
      <diagonal/>
    </border>
    <border>
      <left style="thin">
        <color rgb="FFFFFFFF"/>
      </left>
      <right/>
      <top/>
      <bottom style="thin">
        <color rgb="FF969696"/>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style="thin">
        <color rgb="FFFFFFFF"/>
      </top>
      <bottom/>
      <diagonal/>
    </border>
    <border>
      <left style="thin">
        <color rgb="FF969696"/>
      </left>
      <right style="thin">
        <color rgb="FF969696"/>
      </right>
      <top style="thin">
        <color rgb="FF969696"/>
      </top>
      <bottom style="thin">
        <color rgb="FF969696"/>
      </bottom>
      <diagonal/>
    </border>
    <border>
      <left style="thin">
        <color rgb="FF969696"/>
      </left>
      <right/>
      <top style="thin">
        <color rgb="FF969696"/>
      </top>
      <bottom style="thin">
        <color rgb="FF969696"/>
      </bottom>
      <diagonal/>
    </border>
    <border>
      <left style="thin">
        <color rgb="FF313739"/>
      </left>
      <right/>
      <top style="thin">
        <color rgb="FF313739"/>
      </top>
      <bottom/>
      <diagonal/>
    </border>
    <border>
      <left/>
      <right style="thin">
        <color rgb="FF313739"/>
      </right>
      <top style="thin">
        <color rgb="FF313739"/>
      </top>
      <bottom/>
      <diagonal/>
    </border>
    <border>
      <left style="thin">
        <color rgb="FF313739"/>
      </left>
      <right style="thin">
        <color rgb="FF313739"/>
      </right>
      <top style="thin">
        <color rgb="FF313739"/>
      </top>
      <bottom/>
      <diagonal/>
    </border>
    <border>
      <left style="thin">
        <color rgb="FF313739"/>
      </left>
      <right/>
      <top/>
      <bottom/>
      <diagonal/>
    </border>
    <border>
      <left style="medium">
        <color rgb="FFFFFFFF"/>
      </left>
      <right/>
      <top/>
      <bottom style="thin">
        <color rgb="FFFFFFFF"/>
      </bottom>
      <diagonal/>
    </border>
    <border>
      <left style="thin">
        <color rgb="FF313739"/>
      </left>
      <right style="thin">
        <color rgb="FFFFFFFF"/>
      </right>
      <top/>
      <bottom/>
      <diagonal/>
    </border>
    <border>
      <left/>
      <right style="thin">
        <color rgb="FF313739"/>
      </right>
      <top/>
      <bottom style="thin">
        <color rgb="FFFFFFFF"/>
      </bottom>
      <diagonal/>
    </border>
    <border>
      <left style="thin">
        <color rgb="FF313739"/>
      </left>
      <right style="medium">
        <color rgb="FFFFFFFF"/>
      </right>
      <top style="thin">
        <color rgb="FF313739"/>
      </top>
      <bottom style="thin">
        <color rgb="FF969696"/>
      </bottom>
      <diagonal/>
    </border>
    <border>
      <left style="medium">
        <color rgb="FFFFFFFF"/>
      </left>
      <right style="thin">
        <color rgb="FFFFFFFF"/>
      </right>
      <top/>
      <bottom style="thin">
        <color rgb="FF969696"/>
      </bottom>
      <diagonal/>
    </border>
    <border>
      <left style="thin">
        <color rgb="FFFFFFFF"/>
      </left>
      <right style="thin">
        <color rgb="FF313739"/>
      </right>
      <top/>
      <bottom/>
      <diagonal/>
    </border>
    <border>
      <left style="medium">
        <color rgb="FF969696"/>
      </left>
      <right style="thin">
        <color rgb="FF969696"/>
      </right>
      <top style="thin">
        <color rgb="FF969696"/>
      </top>
      <bottom style="thin">
        <color rgb="FF969696"/>
      </bottom>
      <diagonal/>
    </border>
    <border>
      <left style="thin">
        <color rgb="FF313739"/>
      </left>
      <right style="thin">
        <color rgb="FF969696"/>
      </right>
      <top style="thin">
        <color rgb="FF969696"/>
      </top>
      <bottom style="thin">
        <color rgb="FF969696"/>
      </bottom>
      <diagonal/>
    </border>
    <border>
      <left/>
      <right style="thin">
        <color rgb="FF969696"/>
      </right>
      <top style="thin">
        <color rgb="FF969696"/>
      </top>
      <bottom style="thin">
        <color rgb="FF969696"/>
      </bottom>
      <diagonal/>
    </border>
    <border>
      <left style="thin">
        <color rgb="FF969696"/>
      </left>
      <right style="thin">
        <color rgb="FF313739"/>
      </right>
      <top style="thin">
        <color rgb="FF969696"/>
      </top>
      <bottom style="thin">
        <color rgb="FF969696"/>
      </bottom>
      <diagonal/>
    </border>
    <border>
      <left style="thin">
        <color rgb="FF969696"/>
      </left>
      <right style="thin">
        <color rgb="FFC0C0C0"/>
      </right>
      <top style="thin">
        <color rgb="FF969696"/>
      </top>
      <bottom style="thin">
        <color rgb="FF969696"/>
      </bottom>
      <diagonal/>
    </border>
    <border>
      <left/>
      <right style="thin">
        <color rgb="FF808080"/>
      </right>
      <top style="thin">
        <color rgb="FF969696"/>
      </top>
      <bottom style="thin">
        <color rgb="FF969696"/>
      </bottom>
      <diagonal/>
    </border>
    <border>
      <left style="thin">
        <color rgb="FF808080"/>
      </left>
      <right style="thin">
        <color rgb="FFC0C0C0"/>
      </right>
      <top style="thin">
        <color rgb="FF969696"/>
      </top>
      <bottom style="thin">
        <color rgb="FF969696"/>
      </bottom>
      <diagonal/>
    </border>
    <border>
      <left style="thin">
        <color rgb="FF808080"/>
      </left>
      <right style="thin">
        <color rgb="FF808080"/>
      </right>
      <top/>
      <bottom/>
      <diagonal/>
    </border>
    <border>
      <left/>
      <right/>
      <top style="thin">
        <color rgb="FF313739"/>
      </top>
      <bottom style="thin">
        <color rgb="FF313739"/>
      </bottom>
      <diagonal/>
    </border>
    <border>
      <left/>
      <right style="thin">
        <color rgb="FF313739"/>
      </right>
      <top style="thin">
        <color rgb="FF313739"/>
      </top>
      <bottom style="thin">
        <color rgb="FF313739"/>
      </bottom>
      <diagonal/>
    </border>
    <border>
      <left style="thin">
        <color rgb="FF313739"/>
      </left>
      <right style="thin">
        <color rgb="FF313739"/>
      </right>
      <top style="thin">
        <color rgb="FF313739"/>
      </top>
      <bottom style="thin">
        <color rgb="FF313739"/>
      </bottom>
      <diagonal/>
    </border>
    <border>
      <left style="thin">
        <color rgb="FF313739"/>
      </left>
      <right/>
      <top/>
      <bottom style="thin">
        <color rgb="FF313739"/>
      </bottom>
      <diagonal/>
    </border>
    <border>
      <left style="thin">
        <color rgb="FF313739"/>
      </left>
      <right/>
      <top style="thin">
        <color rgb="FF313739"/>
      </top>
      <bottom style="thin">
        <color rgb="FFC0C0C0"/>
      </bottom>
      <diagonal/>
    </border>
    <border>
      <left/>
      <right/>
      <top style="thin">
        <color rgb="FF313739"/>
      </top>
      <bottom style="thin">
        <color rgb="FF969696"/>
      </bottom>
      <diagonal/>
    </border>
    <border>
      <left style="thin">
        <color rgb="FF313739"/>
      </left>
      <right/>
      <top style="thin">
        <color rgb="FFC0C0C0"/>
      </top>
      <bottom style="thin">
        <color rgb="FFC0C0C0"/>
      </bottom>
      <diagonal/>
    </border>
    <border>
      <left/>
      <right/>
      <top style="medium">
        <color rgb="FF313739"/>
      </top>
      <bottom style="thin">
        <color rgb="FF313739"/>
      </bottom>
      <diagonal/>
    </border>
    <border>
      <left/>
      <right/>
      <top style="thin">
        <color rgb="FF313739"/>
      </top>
      <bottom style="medium">
        <color rgb="FF313739"/>
      </bottom>
      <diagonal/>
    </border>
    <border>
      <left/>
      <right/>
      <top/>
      <bottom style="medium">
        <color rgb="FF313739"/>
      </bottom>
      <diagonal/>
    </border>
    <border>
      <left/>
      <right/>
      <top/>
      <bottom style="thin">
        <color rgb="FF313739"/>
      </bottom>
      <diagonal/>
    </border>
    <border>
      <left style="medium">
        <color auto="1"/>
      </left>
      <right/>
      <top style="thin">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rgb="FF313739"/>
      </left>
      <right style="thin">
        <color rgb="FF31373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rgb="FF313739"/>
      </bottom>
      <diagonal/>
    </border>
    <border>
      <left/>
      <right/>
      <top style="medium">
        <color indexed="64"/>
      </top>
      <bottom style="thin">
        <color rgb="FF313739"/>
      </bottom>
      <diagonal/>
    </border>
    <border>
      <left/>
      <right style="medium">
        <color indexed="64"/>
      </right>
      <top style="medium">
        <color indexed="64"/>
      </top>
      <bottom style="thin">
        <color rgb="FF313739"/>
      </bottom>
      <diagonal/>
    </border>
    <border>
      <left/>
      <right style="medium">
        <color indexed="64"/>
      </right>
      <top/>
      <bottom style="medium">
        <color rgb="FF313739"/>
      </bottom>
      <diagonal/>
    </border>
    <border>
      <left style="medium">
        <color indexed="64"/>
      </left>
      <right/>
      <top style="medium">
        <color rgb="FF313739"/>
      </top>
      <bottom/>
      <diagonal/>
    </border>
    <border>
      <left/>
      <right style="medium">
        <color indexed="64"/>
      </right>
      <top style="medium">
        <color rgb="FF313739"/>
      </top>
      <bottom style="thin">
        <color rgb="FF313739"/>
      </bottom>
      <diagonal/>
    </border>
    <border>
      <left style="medium">
        <color indexed="64"/>
      </left>
      <right/>
      <top style="thin">
        <color rgb="FF313739"/>
      </top>
      <bottom/>
      <diagonal/>
    </border>
    <border>
      <left/>
      <right style="medium">
        <color indexed="64"/>
      </right>
      <top style="thin">
        <color rgb="FF313739"/>
      </top>
      <bottom style="thin">
        <color rgb="FF313739"/>
      </bottom>
      <diagonal/>
    </border>
    <border>
      <left style="medium">
        <color indexed="64"/>
      </left>
      <right/>
      <top/>
      <bottom style="thin">
        <color rgb="FF313739"/>
      </bottom>
      <diagonal/>
    </border>
    <border>
      <left/>
      <right/>
      <top style="thin">
        <color rgb="FF313739"/>
      </top>
      <bottom style="medium">
        <color indexed="64"/>
      </bottom>
      <diagonal/>
    </border>
    <border>
      <left/>
      <right style="medium">
        <color indexed="64"/>
      </right>
      <top style="thin">
        <color rgb="FF313739"/>
      </top>
      <bottom style="medium">
        <color indexed="64"/>
      </bottom>
      <diagonal/>
    </border>
    <border>
      <left style="thin">
        <color rgb="FF313739"/>
      </left>
      <right style="thin">
        <color indexed="64"/>
      </right>
      <top style="thin">
        <color rgb="FF313739"/>
      </top>
      <bottom style="thin">
        <color rgb="FF313739"/>
      </bottom>
      <diagonal/>
    </border>
    <border>
      <left style="medium">
        <color indexed="64"/>
      </left>
      <right/>
      <top style="thin">
        <color rgb="FF313739"/>
      </top>
      <bottom style="medium">
        <color indexed="64"/>
      </bottom>
      <diagonal/>
    </border>
    <border>
      <left/>
      <right style="medium">
        <color indexed="64"/>
      </right>
      <top/>
      <bottom style="thin">
        <color rgb="FF313739"/>
      </bottom>
      <diagonal/>
    </border>
    <border>
      <left style="medium">
        <color indexed="64"/>
      </left>
      <right/>
      <top/>
      <bottom style="medium">
        <color rgb="FF313739"/>
      </bottom>
      <diagonal/>
    </border>
    <border>
      <left style="thin">
        <color indexed="64"/>
      </left>
      <right style="thin">
        <color rgb="FF313739"/>
      </right>
      <top style="thin">
        <color rgb="FF313739"/>
      </top>
      <bottom style="thin">
        <color rgb="FF313739"/>
      </bottom>
      <diagonal/>
    </border>
    <border>
      <left style="medium">
        <color indexed="64"/>
      </left>
      <right/>
      <top style="medium">
        <color indexed="64"/>
      </top>
      <bottom/>
      <diagonal/>
    </border>
    <border>
      <left/>
      <right/>
      <top/>
      <bottom style="medium">
        <color indexed="64"/>
      </bottom>
      <diagonal/>
    </border>
    <border>
      <left/>
      <right style="thin">
        <color rgb="FF969696"/>
      </right>
      <top/>
      <bottom style="thin">
        <color rgb="FFFFFFFF"/>
      </bottom>
      <diagonal/>
    </border>
    <border>
      <left style="thin">
        <color rgb="FF313739"/>
      </left>
      <right style="thin">
        <color rgb="FF969696"/>
      </right>
      <top/>
      <bottom style="thin">
        <color rgb="FF969696"/>
      </bottom>
      <diagonal/>
    </border>
    <border>
      <left style="thin">
        <color rgb="FF969696"/>
      </left>
      <right style="thin">
        <color rgb="FF969696"/>
      </right>
      <top/>
      <bottom style="thin">
        <color rgb="FF969696"/>
      </bottom>
      <diagonal/>
    </border>
    <border>
      <left style="thin">
        <color indexed="64"/>
      </left>
      <right style="thin">
        <color rgb="FF969696"/>
      </right>
      <top style="thin">
        <color indexed="64"/>
      </top>
      <bottom style="thin">
        <color rgb="FF969696"/>
      </bottom>
      <diagonal/>
    </border>
    <border>
      <left style="thin">
        <color rgb="FF969696"/>
      </left>
      <right style="thin">
        <color rgb="FF969696"/>
      </right>
      <top style="thin">
        <color indexed="64"/>
      </top>
      <bottom style="thin">
        <color rgb="FF969696"/>
      </bottom>
      <diagonal/>
    </border>
    <border>
      <left style="thin">
        <color rgb="FF969696"/>
      </left>
      <right style="thin">
        <color indexed="64"/>
      </right>
      <top style="thin">
        <color indexed="64"/>
      </top>
      <bottom style="thin">
        <color rgb="FF969696"/>
      </bottom>
      <diagonal/>
    </border>
    <border>
      <left style="thin">
        <color indexed="64"/>
      </left>
      <right style="thin">
        <color rgb="FF969696"/>
      </right>
      <top style="thin">
        <color rgb="FF969696"/>
      </top>
      <bottom style="thin">
        <color rgb="FF969696"/>
      </bottom>
      <diagonal/>
    </border>
    <border>
      <left style="thin">
        <color rgb="FF969696"/>
      </left>
      <right style="thin">
        <color indexed="64"/>
      </right>
      <top style="thin">
        <color rgb="FF969696"/>
      </top>
      <bottom style="thin">
        <color rgb="FF969696"/>
      </bottom>
      <diagonal/>
    </border>
    <border>
      <left style="thin">
        <color indexed="64"/>
      </left>
      <right style="thin">
        <color rgb="FF969696"/>
      </right>
      <top style="thin">
        <color rgb="FF969696"/>
      </top>
      <bottom style="thin">
        <color indexed="64"/>
      </bottom>
      <diagonal/>
    </border>
    <border>
      <left style="thin">
        <color rgb="FF969696"/>
      </left>
      <right style="thin">
        <color rgb="FF969696"/>
      </right>
      <top style="thin">
        <color rgb="FF969696"/>
      </top>
      <bottom style="thin">
        <color indexed="64"/>
      </bottom>
      <diagonal/>
    </border>
    <border>
      <left style="thin">
        <color rgb="FF969696"/>
      </left>
      <right style="thin">
        <color rgb="FF313739"/>
      </right>
      <top style="thin">
        <color rgb="FF969696"/>
      </top>
      <bottom style="thin">
        <color indexed="64"/>
      </bottom>
      <diagonal/>
    </border>
    <border>
      <left style="thin">
        <color rgb="FF969696"/>
      </left>
      <right style="thin">
        <color indexed="64"/>
      </right>
      <top style="thin">
        <color rgb="FF969696"/>
      </top>
      <bottom style="thin">
        <color indexed="64"/>
      </bottom>
      <diagonal/>
    </border>
    <border>
      <left style="thin">
        <color indexed="64"/>
      </left>
      <right style="thin">
        <color rgb="FFC0C0C0"/>
      </right>
      <top style="thin">
        <color indexed="64"/>
      </top>
      <bottom/>
      <diagonal/>
    </border>
    <border>
      <left style="thin">
        <color rgb="FF808080"/>
      </left>
      <right style="thin">
        <color rgb="FFC0C0C0"/>
      </right>
      <top style="thin">
        <color indexed="64"/>
      </top>
      <bottom/>
      <diagonal/>
    </border>
    <border>
      <left/>
      <right style="thin">
        <color indexed="64"/>
      </right>
      <top style="thin">
        <color indexed="64"/>
      </top>
      <bottom/>
      <diagonal/>
    </border>
    <border>
      <left/>
      <right style="thin">
        <color indexed="64"/>
      </right>
      <top style="thin">
        <color rgb="FF969696"/>
      </top>
      <bottom style="thin">
        <color rgb="FF969696"/>
      </bottom>
      <diagonal/>
    </border>
    <border>
      <left style="thin">
        <color rgb="FF808080"/>
      </left>
      <right style="thin">
        <color rgb="FFC0C0C0"/>
      </right>
      <top style="thin">
        <color rgb="FF969696"/>
      </top>
      <bottom style="thin">
        <color indexed="64"/>
      </bottom>
      <diagonal/>
    </border>
    <border>
      <left/>
      <right style="thin">
        <color indexed="64"/>
      </right>
      <top style="thin">
        <color rgb="FF969696"/>
      </top>
      <bottom style="thin">
        <color indexed="64"/>
      </bottom>
      <diagonal/>
    </border>
    <border>
      <left/>
      <right/>
      <top style="thin">
        <color rgb="FF969696"/>
      </top>
      <bottom style="thin">
        <color indexed="64"/>
      </bottom>
      <diagonal/>
    </border>
    <border>
      <left/>
      <right/>
      <top style="thin">
        <color indexed="64"/>
      </top>
      <bottom style="thin">
        <color rgb="FF969696"/>
      </bottom>
      <diagonal/>
    </border>
    <border>
      <left/>
      <right style="thin">
        <color indexed="64"/>
      </right>
      <top style="thin">
        <color indexed="64"/>
      </top>
      <bottom style="thin">
        <color rgb="FF969696"/>
      </bottom>
      <diagonal/>
    </border>
    <border>
      <left style="thin">
        <color rgb="FF969696"/>
      </left>
      <right/>
      <top style="thin">
        <color indexed="64"/>
      </top>
      <bottom style="thin">
        <color rgb="FF969696"/>
      </bottom>
      <diagonal/>
    </border>
    <border>
      <left style="thin">
        <color indexed="64"/>
      </left>
      <right style="thin">
        <color rgb="FF808080"/>
      </right>
      <top style="thin">
        <color indexed="64"/>
      </top>
      <bottom style="thin">
        <color rgb="FF969696"/>
      </bottom>
      <diagonal/>
    </border>
    <border>
      <left style="medium">
        <color rgb="FF969696"/>
      </left>
      <right style="thin">
        <color rgb="FF969696"/>
      </right>
      <top style="thin">
        <color indexed="64"/>
      </top>
      <bottom style="thin">
        <color rgb="FF969696"/>
      </bottom>
      <diagonal/>
    </border>
    <border>
      <left style="thin">
        <color indexed="64"/>
      </left>
      <right style="thin">
        <color rgb="FF808080"/>
      </right>
      <top style="thin">
        <color rgb="FF969696"/>
      </top>
      <bottom style="thin">
        <color rgb="FF969696"/>
      </bottom>
      <diagonal/>
    </border>
    <border>
      <left/>
      <right style="thin">
        <color rgb="FF969696"/>
      </right>
      <top style="thin">
        <color indexed="64"/>
      </top>
      <bottom style="thin">
        <color rgb="FF969696"/>
      </bottom>
      <diagonal/>
    </border>
    <border>
      <left style="thin">
        <color rgb="FF969696"/>
      </left>
      <right style="thin">
        <color rgb="FF313739"/>
      </right>
      <top style="thin">
        <color indexed="64"/>
      </top>
      <bottom style="thin">
        <color rgb="FF969696"/>
      </bottom>
      <diagonal/>
    </border>
    <border>
      <left style="thin">
        <color rgb="FF313739"/>
      </left>
      <right style="thin">
        <color rgb="FF969696"/>
      </right>
      <top style="thin">
        <color indexed="64"/>
      </top>
      <bottom style="thin">
        <color rgb="FF969696"/>
      </bottom>
      <diagonal/>
    </border>
    <border>
      <left style="thin">
        <color rgb="FFC0C0C0"/>
      </left>
      <right style="thin">
        <color rgb="FFC0C0C0"/>
      </right>
      <top style="thin">
        <color indexed="64"/>
      </top>
      <bottom/>
      <diagonal/>
    </border>
    <border>
      <left/>
      <right style="thin">
        <color rgb="FF808080"/>
      </right>
      <top style="thin">
        <color indexed="64"/>
      </top>
      <bottom/>
      <diagonal/>
    </border>
    <border>
      <left style="thin">
        <color indexed="64"/>
      </left>
      <right/>
      <top style="thin">
        <color indexed="64"/>
      </top>
      <bottom/>
      <diagonal/>
    </border>
    <border>
      <left/>
      <right/>
      <top style="thin">
        <color indexed="64"/>
      </top>
      <bottom/>
      <diagonal/>
    </border>
    <border>
      <left style="thin">
        <color rgb="FFFFFFFF"/>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FFFFFF"/>
      </left>
      <right/>
      <top/>
      <bottom style="thin">
        <color indexed="64"/>
      </bottom>
      <diagonal/>
    </border>
    <border>
      <left style="thin">
        <color rgb="FFFFFFFF"/>
      </left>
      <right/>
      <top style="thin">
        <color rgb="FFFFFFFF"/>
      </top>
      <bottom style="thin">
        <color indexed="64"/>
      </bottom>
      <diagonal/>
    </border>
    <border>
      <left style="thin">
        <color rgb="FFFFFFFF"/>
      </left>
      <right style="thin">
        <color rgb="FFFFFFFF"/>
      </right>
      <top style="thin">
        <color rgb="FFFFFFFF"/>
      </top>
      <bottom style="thin">
        <color indexed="64"/>
      </bottom>
      <diagonal/>
    </border>
    <border>
      <left style="thin">
        <color rgb="FFFFFFFF"/>
      </left>
      <right style="thin">
        <color rgb="FFFFFFFF"/>
      </right>
      <top/>
      <bottom style="thin">
        <color indexed="64"/>
      </bottom>
      <diagonal/>
    </border>
    <border>
      <left/>
      <right style="thin">
        <color indexed="64"/>
      </right>
      <top/>
      <bottom style="thin">
        <color rgb="FFFFFFFF"/>
      </bottom>
      <diagonal/>
    </border>
    <border>
      <left style="thin">
        <color rgb="FF313739"/>
      </left>
      <right style="medium">
        <color rgb="FFFFFFFF"/>
      </right>
      <top style="thin">
        <color rgb="FF313739"/>
      </top>
      <bottom style="thin">
        <color indexed="64"/>
      </bottom>
      <diagonal/>
    </border>
    <border>
      <left style="medium">
        <color rgb="FFFFFFFF"/>
      </left>
      <right style="thin">
        <color rgb="FFFFFFFF"/>
      </right>
      <top/>
      <bottom style="thin">
        <color indexed="64"/>
      </bottom>
      <diagonal/>
    </border>
    <border>
      <left style="thin">
        <color rgb="FFFFFFFF"/>
      </left>
      <right style="thin">
        <color indexed="64"/>
      </right>
      <top/>
      <bottom style="thin">
        <color indexed="64"/>
      </bottom>
      <diagonal/>
    </border>
    <border>
      <left/>
      <right style="thin">
        <color rgb="FF313739"/>
      </right>
      <top style="thin">
        <color indexed="64"/>
      </top>
      <bottom/>
      <diagonal/>
    </border>
    <border>
      <left style="thin">
        <color rgb="FF313739"/>
      </left>
      <right style="thin">
        <color rgb="FF313739"/>
      </right>
      <top style="thin">
        <color indexed="64"/>
      </top>
      <bottom/>
      <diagonal/>
    </border>
    <border>
      <left style="thin">
        <color indexed="64"/>
      </left>
      <right style="thin">
        <color rgb="FFFFFFFF"/>
      </right>
      <top/>
      <bottom/>
      <diagonal/>
    </border>
    <border>
      <left style="thin">
        <color indexed="64"/>
      </left>
      <right style="thin">
        <color rgb="FFFFFFFF"/>
      </right>
      <top/>
      <bottom style="thin">
        <color indexed="64"/>
      </bottom>
      <diagonal/>
    </border>
    <border>
      <left style="thin">
        <color rgb="FFFFFFFF"/>
      </left>
      <right style="thin">
        <color rgb="FF313739"/>
      </right>
      <top/>
      <bottom style="thin">
        <color indexed="64"/>
      </bottom>
      <diagonal/>
    </border>
    <border>
      <left style="thin">
        <color rgb="FF313739"/>
      </left>
      <right style="thin">
        <color rgb="FFFFFFFF"/>
      </right>
      <top/>
      <bottom style="thin">
        <color indexed="64"/>
      </bottom>
      <diagonal/>
    </border>
    <border>
      <left/>
      <right style="thin">
        <color rgb="FF969696"/>
      </right>
      <top style="thin">
        <color indexed="64"/>
      </top>
      <bottom/>
      <diagonal/>
    </border>
    <border>
      <left style="thin">
        <color rgb="FF808080"/>
      </left>
      <right style="thin">
        <color rgb="FF808080"/>
      </right>
      <top style="thin">
        <color indexed="64"/>
      </top>
      <bottom style="thin">
        <color rgb="FF969696"/>
      </bottom>
      <diagonal/>
    </border>
    <border>
      <left style="thin">
        <color rgb="FF808080"/>
      </left>
      <right style="thin">
        <color indexed="64"/>
      </right>
      <top style="thin">
        <color indexed="64"/>
      </top>
      <bottom style="thin">
        <color rgb="FF969696"/>
      </bottom>
      <diagonal/>
    </border>
    <border>
      <left style="thin">
        <color rgb="FF808080"/>
      </left>
      <right style="thin">
        <color indexed="64"/>
      </right>
      <top/>
      <bottom/>
      <diagonal/>
    </border>
    <border>
      <left/>
      <right style="thin">
        <color rgb="FF969696"/>
      </right>
      <top/>
      <bottom style="thin">
        <color indexed="64"/>
      </bottom>
      <diagonal/>
    </border>
    <border>
      <left style="thin">
        <color indexed="64"/>
      </left>
      <right style="thin">
        <color rgb="FF808080"/>
      </right>
      <top style="thin">
        <color indexed="64"/>
      </top>
      <bottom/>
      <diagonal/>
    </border>
    <border>
      <left style="thin">
        <color indexed="64"/>
      </left>
      <right style="thin">
        <color rgb="FF808080"/>
      </right>
      <top/>
      <bottom/>
      <diagonal/>
    </border>
    <border>
      <left style="thin">
        <color indexed="64"/>
      </left>
      <right style="thin">
        <color rgb="FF808080"/>
      </right>
      <top/>
      <bottom style="thin">
        <color indexed="64"/>
      </bottom>
      <diagonal/>
    </border>
    <border>
      <left/>
      <right/>
      <top style="thin">
        <color indexed="64"/>
      </top>
      <bottom style="thin">
        <color rgb="FF313739"/>
      </bottom>
      <diagonal/>
    </border>
    <border>
      <left/>
      <right style="thin">
        <color indexed="64"/>
      </right>
      <top style="thin">
        <color indexed="64"/>
      </top>
      <bottom style="thin">
        <color rgb="FF313739"/>
      </bottom>
      <diagonal/>
    </border>
    <border>
      <left style="thin">
        <color indexed="64"/>
      </left>
      <right/>
      <top style="thin">
        <color rgb="FF313739"/>
      </top>
      <bottom/>
      <diagonal/>
    </border>
    <border>
      <left/>
      <right style="thin">
        <color indexed="64"/>
      </right>
      <top style="thin">
        <color rgb="FF313739"/>
      </top>
      <bottom style="thin">
        <color rgb="FF313739"/>
      </bottom>
      <diagonal/>
    </border>
    <border>
      <left style="thin">
        <color rgb="FF313739"/>
      </left>
      <right style="thin">
        <color indexed="64"/>
      </right>
      <top/>
      <bottom/>
      <diagonal/>
    </border>
    <border>
      <left style="thin">
        <color rgb="FF313739"/>
      </left>
      <right style="thin">
        <color rgb="FF313739"/>
      </right>
      <top style="thin">
        <color rgb="FF313739"/>
      </top>
      <bottom style="thin">
        <color indexed="64"/>
      </bottom>
      <diagonal/>
    </border>
    <border>
      <left style="thin">
        <color rgb="FF313739"/>
      </left>
      <right style="thin">
        <color indexed="64"/>
      </right>
      <top style="thin">
        <color rgb="FF313739"/>
      </top>
      <bottom/>
      <diagonal/>
    </border>
    <border>
      <left style="thin">
        <color rgb="FF313739"/>
      </left>
      <right style="thin">
        <color indexed="64"/>
      </right>
      <top style="thin">
        <color rgb="FF313739"/>
      </top>
      <bottom style="thin">
        <color indexed="64"/>
      </bottom>
      <diagonal/>
    </border>
    <border>
      <left style="thin">
        <color indexed="64"/>
      </left>
      <right style="thin">
        <color rgb="FF313739"/>
      </right>
      <top/>
      <bottom style="thin">
        <color indexed="64"/>
      </bottom>
      <diagonal/>
    </border>
    <border>
      <left style="medium">
        <color indexed="64"/>
      </left>
      <right/>
      <top style="thin">
        <color rgb="FF313739"/>
      </top>
      <bottom style="thin">
        <color indexed="64"/>
      </bottom>
      <diagonal/>
    </border>
    <border>
      <left style="thin">
        <color rgb="FF808080"/>
      </left>
      <right style="thin">
        <color rgb="FF808080"/>
      </right>
      <top/>
      <bottom style="thin">
        <color rgb="FF969696"/>
      </bottom>
      <diagonal/>
    </border>
    <border>
      <left style="thin">
        <color rgb="FF808080"/>
      </left>
      <right style="thin">
        <color indexed="64"/>
      </right>
      <top/>
      <bottom style="thin">
        <color rgb="FF969696"/>
      </bottom>
      <diagonal/>
    </border>
    <border>
      <left style="thin">
        <color indexed="64"/>
      </left>
      <right style="thin">
        <color indexed="64"/>
      </right>
      <top style="thin">
        <color indexed="64"/>
      </top>
      <bottom style="thin">
        <color rgb="FF313739"/>
      </bottom>
      <diagonal/>
    </border>
    <border>
      <left style="thin">
        <color indexed="64"/>
      </left>
      <right style="thin">
        <color rgb="FF313739"/>
      </right>
      <top/>
      <bottom style="thin">
        <color rgb="FF313739"/>
      </bottom>
      <diagonal/>
    </border>
    <border>
      <left style="thin">
        <color rgb="FF313739"/>
      </left>
      <right style="thin">
        <color indexed="64"/>
      </right>
      <top/>
      <bottom style="thin">
        <color rgb="FF313739"/>
      </bottom>
      <diagonal/>
    </border>
    <border>
      <left/>
      <right style="thin">
        <color rgb="FF313739"/>
      </right>
      <top/>
      <bottom style="thin">
        <color rgb="FF313739"/>
      </bottom>
      <diagonal/>
    </border>
    <border>
      <left style="thin">
        <color rgb="FF313739"/>
      </left>
      <right style="thin">
        <color rgb="FF313739"/>
      </right>
      <top/>
      <bottom style="thin">
        <color rgb="FF313739"/>
      </bottom>
      <diagonal/>
    </border>
    <border>
      <left style="thin">
        <color indexed="64"/>
      </left>
      <right style="thin">
        <color rgb="FF313739"/>
      </right>
      <top style="thin">
        <color rgb="FF313739"/>
      </top>
      <bottom style="thin">
        <color indexed="64"/>
      </bottom>
      <diagonal/>
    </border>
    <border>
      <left style="medium">
        <color indexed="64"/>
      </left>
      <right/>
      <top style="thin">
        <color rgb="FF313739"/>
      </top>
      <bottom style="medium">
        <color auto="1"/>
      </bottom>
      <diagonal/>
    </border>
    <border>
      <left style="medium">
        <color indexed="64"/>
      </left>
      <right/>
      <top/>
      <bottom style="medium">
        <color auto="1"/>
      </bottom>
      <diagonal/>
    </border>
    <border>
      <left style="thin">
        <color indexed="64"/>
      </left>
      <right/>
      <top/>
      <bottom style="thin">
        <color rgb="FF313739"/>
      </bottom>
      <diagonal/>
    </border>
    <border>
      <left/>
      <right style="thin">
        <color rgb="FF313739"/>
      </right>
      <top/>
      <bottom style="thin">
        <color indexed="64"/>
      </bottom>
      <diagonal/>
    </border>
    <border>
      <left style="thin">
        <color rgb="FF313739"/>
      </left>
      <right/>
      <top style="thin">
        <color rgb="FF313739"/>
      </top>
      <bottom style="thin">
        <color rgb="FF313739"/>
      </bottom>
      <diagonal/>
    </border>
    <border>
      <left style="thin">
        <color rgb="FF313739"/>
      </left>
      <right style="thin">
        <color indexed="64"/>
      </right>
      <top/>
      <bottom style="thin">
        <color indexed="64"/>
      </bottom>
      <diagonal/>
    </border>
    <border>
      <left style="thin">
        <color indexed="64"/>
      </left>
      <right style="thin">
        <color rgb="FF313739"/>
      </right>
      <top style="thin">
        <color rgb="FF313739"/>
      </top>
      <bottom/>
      <diagonal/>
    </border>
    <border>
      <left style="thin">
        <color indexed="64"/>
      </left>
      <right style="thin">
        <color indexed="64"/>
      </right>
      <top style="thin">
        <color indexed="64"/>
      </top>
      <bottom/>
      <diagonal/>
    </border>
    <border>
      <left style="thin">
        <color indexed="64"/>
      </left>
      <right style="thin">
        <color indexed="64"/>
      </right>
      <top/>
      <bottom style="thin">
        <color rgb="FF969696"/>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40" fillId="0" borderId="0"/>
  </cellStyleXfs>
  <cellXfs count="489">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xf numFmtId="164" fontId="10" fillId="0" borderId="0" xfId="0" applyNumberFormat="1" applyFont="1"/>
    <xf numFmtId="164" fontId="11" fillId="0" borderId="0" xfId="0" applyNumberFormat="1" applyFont="1"/>
    <xf numFmtId="164" fontId="5" fillId="0" borderId="0" xfId="0" applyNumberFormat="1" applyFont="1"/>
    <xf numFmtId="164" fontId="12" fillId="0" borderId="0" xfId="0" applyNumberFormat="1" applyFont="1"/>
    <xf numFmtId="164" fontId="6" fillId="0" borderId="0" xfId="0" applyNumberFormat="1" applyFont="1"/>
    <xf numFmtId="0" fontId="14" fillId="0" borderId="0" xfId="0" applyFont="1" applyAlignment="1">
      <alignment horizontal="left"/>
    </xf>
    <xf numFmtId="164" fontId="15" fillId="4" borderId="3" xfId="0" applyNumberFormat="1" applyFont="1" applyFill="1" applyBorder="1" applyAlignment="1">
      <alignment horizontal="center" vertical="center"/>
    </xf>
    <xf numFmtId="164" fontId="18" fillId="2" borderId="3" xfId="0" applyNumberFormat="1" applyFont="1" applyFill="1" applyBorder="1" applyAlignment="1">
      <alignment horizontal="center" vertical="center"/>
    </xf>
    <xf numFmtId="164" fontId="18" fillId="4" borderId="3" xfId="0" applyNumberFormat="1" applyFont="1" applyFill="1" applyBorder="1" applyAlignment="1">
      <alignment horizontal="center" vertical="center"/>
    </xf>
    <xf numFmtId="164" fontId="19" fillId="0" borderId="0" xfId="0" applyNumberFormat="1" applyFont="1" applyAlignment="1">
      <alignment horizontal="right" vertical="center"/>
    </xf>
    <xf numFmtId="164" fontId="19" fillId="0" borderId="0" xfId="0" applyNumberFormat="1" applyFont="1"/>
    <xf numFmtId="164" fontId="19" fillId="0" borderId="0" xfId="0" applyNumberFormat="1" applyFont="1" applyAlignment="1">
      <alignment horizontal="right" vertical="top"/>
    </xf>
    <xf numFmtId="164" fontId="19" fillId="0" borderId="5" xfId="0" applyNumberFormat="1" applyFont="1" applyBorder="1" applyAlignment="1">
      <alignment horizontal="left" vertical="center" wrapText="1"/>
    </xf>
    <xf numFmtId="165" fontId="19" fillId="4" borderId="5" xfId="0" applyNumberFormat="1" applyFont="1" applyFill="1" applyBorder="1" applyAlignment="1">
      <alignment horizontal="right" vertical="center"/>
    </xf>
    <xf numFmtId="165" fontId="19" fillId="2" borderId="5" xfId="0" applyNumberFormat="1" applyFont="1" applyFill="1" applyBorder="1" applyAlignment="1">
      <alignment horizontal="right" vertical="center"/>
    </xf>
    <xf numFmtId="165" fontId="19" fillId="3" borderId="5" xfId="0" applyNumberFormat="1" applyFont="1" applyFill="1" applyBorder="1" applyAlignment="1">
      <alignment horizontal="right" vertical="center"/>
    </xf>
    <xf numFmtId="164" fontId="19" fillId="3" borderId="5" xfId="0" applyNumberFormat="1" applyFont="1" applyFill="1" applyBorder="1" applyAlignment="1">
      <alignment horizontal="right" vertical="center"/>
    </xf>
    <xf numFmtId="0" fontId="19" fillId="0" borderId="0" xfId="0" applyFont="1"/>
    <xf numFmtId="0" fontId="14" fillId="0" borderId="0" xfId="0" applyFont="1"/>
    <xf numFmtId="0" fontId="19" fillId="0" borderId="0" xfId="0" applyFont="1" applyAlignment="1">
      <alignment horizontal="left"/>
    </xf>
    <xf numFmtId="0" fontId="20" fillId="0" borderId="0" xfId="0" applyFont="1"/>
    <xf numFmtId="164" fontId="7" fillId="0" borderId="0" xfId="0" applyNumberFormat="1" applyFont="1" applyAlignment="1">
      <alignment vertical="top"/>
    </xf>
    <xf numFmtId="164" fontId="16" fillId="5" borderId="6" xfId="0" applyNumberFormat="1" applyFont="1" applyFill="1" applyBorder="1" applyAlignment="1">
      <alignment vertical="center"/>
    </xf>
    <xf numFmtId="164" fontId="18" fillId="4" borderId="0" xfId="0" applyNumberFormat="1" applyFont="1" applyFill="1" applyAlignment="1">
      <alignment horizontal="center"/>
    </xf>
    <xf numFmtId="164" fontId="18" fillId="2" borderId="0" xfId="0" applyNumberFormat="1" applyFont="1" applyFill="1" applyAlignment="1">
      <alignment horizontal="center"/>
    </xf>
    <xf numFmtId="164" fontId="19" fillId="4" borderId="3" xfId="0" applyNumberFormat="1" applyFont="1" applyFill="1" applyBorder="1" applyAlignment="1">
      <alignment horizontal="center" vertical="top"/>
    </xf>
    <xf numFmtId="164" fontId="19" fillId="2" borderId="3" xfId="0" applyNumberFormat="1" applyFont="1" applyFill="1" applyBorder="1" applyAlignment="1">
      <alignment horizontal="center" vertical="top"/>
    </xf>
    <xf numFmtId="165" fontId="19" fillId="4" borderId="3" xfId="0" applyNumberFormat="1" applyFont="1" applyFill="1" applyBorder="1"/>
    <xf numFmtId="165" fontId="19" fillId="2" borderId="3" xfId="0" applyNumberFormat="1" applyFont="1" applyFill="1" applyBorder="1"/>
    <xf numFmtId="165" fontId="19" fillId="4" borderId="7" xfId="0" applyNumberFormat="1" applyFont="1" applyFill="1" applyBorder="1"/>
    <xf numFmtId="164" fontId="18" fillId="6" borderId="2" xfId="0" applyNumberFormat="1" applyFont="1" applyFill="1" applyBorder="1" applyAlignment="1">
      <alignment horizontal="center"/>
    </xf>
    <xf numFmtId="164" fontId="19" fillId="6" borderId="2" xfId="0" applyNumberFormat="1" applyFont="1" applyFill="1" applyBorder="1" applyAlignment="1">
      <alignment horizontal="center" vertical="top"/>
    </xf>
    <xf numFmtId="164" fontId="19" fillId="0" borderId="3" xfId="0" applyNumberFormat="1" applyFont="1" applyBorder="1"/>
    <xf numFmtId="165" fontId="19" fillId="0" borderId="3" xfId="0" applyNumberFormat="1" applyFont="1" applyBorder="1"/>
    <xf numFmtId="164" fontId="19" fillId="0" borderId="7" xfId="0" applyNumberFormat="1" applyFont="1" applyBorder="1"/>
    <xf numFmtId="164" fontId="18" fillId="0" borderId="7" xfId="0" applyNumberFormat="1" applyFont="1" applyBorder="1"/>
    <xf numFmtId="165" fontId="19" fillId="0" borderId="7" xfId="0" applyNumberFormat="1" applyFont="1" applyBorder="1"/>
    <xf numFmtId="164" fontId="18" fillId="6" borderId="1" xfId="0" applyNumberFormat="1" applyFont="1" applyFill="1" applyBorder="1" applyAlignment="1">
      <alignment horizontal="center"/>
    </xf>
    <xf numFmtId="164" fontId="19" fillId="0" borderId="4" xfId="0" applyNumberFormat="1" applyFont="1" applyBorder="1"/>
    <xf numFmtId="165" fontId="19" fillId="4" borderId="8" xfId="0" applyNumberFormat="1" applyFont="1" applyFill="1" applyBorder="1"/>
    <xf numFmtId="165" fontId="19" fillId="0" borderId="8" xfId="0" applyNumberFormat="1" applyFont="1" applyBorder="1"/>
    <xf numFmtId="164" fontId="7" fillId="0" borderId="0" xfId="0" applyNumberFormat="1" applyFont="1"/>
    <xf numFmtId="164" fontId="19" fillId="3" borderId="10" xfId="0" applyNumberFormat="1" applyFont="1" applyFill="1" applyBorder="1" applyAlignment="1">
      <alignment horizontal="left" vertical="center"/>
    </xf>
    <xf numFmtId="164" fontId="19" fillId="3" borderId="11" xfId="0" applyNumberFormat="1" applyFont="1" applyFill="1" applyBorder="1" applyAlignment="1">
      <alignment horizontal="center" vertical="center"/>
    </xf>
    <xf numFmtId="164" fontId="22" fillId="3" borderId="11" xfId="0" applyNumberFormat="1" applyFont="1" applyFill="1" applyBorder="1" applyAlignment="1">
      <alignment horizontal="center" vertical="center"/>
    </xf>
    <xf numFmtId="164" fontId="19" fillId="3" borderId="11" xfId="0" applyNumberFormat="1" applyFont="1" applyFill="1" applyBorder="1" applyAlignment="1">
      <alignment horizontal="center"/>
    </xf>
    <xf numFmtId="164" fontId="19" fillId="3" borderId="12" xfId="0" applyNumberFormat="1" applyFont="1" applyFill="1" applyBorder="1" applyAlignment="1">
      <alignment horizontal="center"/>
    </xf>
    <xf numFmtId="164" fontId="19" fillId="3" borderId="11" xfId="0" applyNumberFormat="1" applyFont="1" applyFill="1" applyBorder="1" applyAlignment="1">
      <alignment vertical="center"/>
    </xf>
    <xf numFmtId="164" fontId="19" fillId="3" borderId="12" xfId="0" applyNumberFormat="1" applyFont="1" applyFill="1" applyBorder="1" applyAlignment="1">
      <alignment vertical="center"/>
    </xf>
    <xf numFmtId="164" fontId="19" fillId="3" borderId="11" xfId="0" applyNumberFormat="1" applyFont="1" applyFill="1" applyBorder="1"/>
    <xf numFmtId="164" fontId="19" fillId="3" borderId="12" xfId="0" applyNumberFormat="1" applyFont="1" applyFill="1" applyBorder="1"/>
    <xf numFmtId="164" fontId="18" fillId="6" borderId="2" xfId="0" applyNumberFormat="1" applyFont="1" applyFill="1" applyBorder="1" applyAlignment="1">
      <alignment vertical="center"/>
    </xf>
    <xf numFmtId="164" fontId="19" fillId="6" borderId="10" xfId="0" applyNumberFormat="1" applyFont="1" applyFill="1" applyBorder="1" applyAlignment="1">
      <alignment vertical="center"/>
    </xf>
    <xf numFmtId="164" fontId="19" fillId="6" borderId="11" xfId="0" applyNumberFormat="1" applyFont="1" applyFill="1" applyBorder="1" applyAlignment="1">
      <alignment vertical="center"/>
    </xf>
    <xf numFmtId="164" fontId="18" fillId="6" borderId="13" xfId="0" applyNumberFormat="1" applyFont="1" applyFill="1" applyBorder="1" applyAlignment="1">
      <alignment vertical="center"/>
    </xf>
    <xf numFmtId="164" fontId="19" fillId="6" borderId="11" xfId="0" applyNumberFormat="1" applyFont="1" applyFill="1" applyBorder="1"/>
    <xf numFmtId="164" fontId="19" fillId="2" borderId="7" xfId="0" applyNumberFormat="1" applyFont="1" applyFill="1" applyBorder="1"/>
    <xf numFmtId="164" fontId="19" fillId="2" borderId="14" xfId="0" applyNumberFormat="1" applyFont="1" applyFill="1" applyBorder="1" applyAlignment="1">
      <alignment horizontal="center"/>
    </xf>
    <xf numFmtId="164" fontId="18" fillId="4" borderId="7" xfId="0" applyNumberFormat="1" applyFont="1" applyFill="1" applyBorder="1"/>
    <xf numFmtId="164" fontId="19" fillId="4" borderId="7" xfId="0" applyNumberFormat="1" applyFont="1" applyFill="1" applyBorder="1"/>
    <xf numFmtId="165" fontId="19" fillId="4" borderId="14" xfId="0" applyNumberFormat="1" applyFont="1" applyFill="1" applyBorder="1"/>
    <xf numFmtId="165" fontId="19" fillId="4" borderId="15" xfId="0" applyNumberFormat="1" applyFont="1" applyFill="1" applyBorder="1"/>
    <xf numFmtId="165" fontId="19" fillId="2" borderId="14" xfId="0" applyNumberFormat="1" applyFont="1" applyFill="1" applyBorder="1"/>
    <xf numFmtId="165" fontId="19" fillId="2" borderId="15" xfId="0" applyNumberFormat="1" applyFont="1" applyFill="1" applyBorder="1"/>
    <xf numFmtId="49" fontId="5" fillId="0" borderId="0" xfId="0" applyNumberFormat="1" applyFont="1"/>
    <xf numFmtId="164" fontId="23" fillId="0" borderId="0" xfId="0" applyNumberFormat="1" applyFont="1"/>
    <xf numFmtId="164" fontId="22" fillId="0" borderId="0" xfId="0" applyNumberFormat="1" applyFont="1"/>
    <xf numFmtId="164" fontId="18" fillId="0" borderId="0" xfId="0" applyNumberFormat="1" applyFont="1"/>
    <xf numFmtId="164" fontId="21" fillId="5" borderId="16" xfId="0" applyNumberFormat="1" applyFont="1" applyFill="1" applyBorder="1" applyAlignment="1">
      <alignment vertical="center"/>
    </xf>
    <xf numFmtId="164" fontId="21" fillId="5" borderId="5" xfId="0" applyNumberFormat="1" applyFont="1" applyFill="1" applyBorder="1" applyAlignment="1">
      <alignment vertical="center"/>
    </xf>
    <xf numFmtId="164" fontId="24" fillId="5" borderId="5" xfId="0" applyNumberFormat="1" applyFont="1" applyFill="1" applyBorder="1" applyAlignment="1">
      <alignment vertical="center"/>
    </xf>
    <xf numFmtId="164" fontId="24" fillId="5" borderId="17" xfId="0" applyNumberFormat="1" applyFont="1" applyFill="1" applyBorder="1" applyAlignment="1">
      <alignment vertical="center"/>
    </xf>
    <xf numFmtId="164" fontId="18" fillId="3" borderId="19" xfId="0" applyNumberFormat="1" applyFont="1" applyFill="1" applyBorder="1"/>
    <xf numFmtId="164" fontId="18" fillId="3" borderId="0" xfId="0" applyNumberFormat="1" applyFont="1" applyFill="1"/>
    <xf numFmtId="164" fontId="18" fillId="6" borderId="20" xfId="0" applyNumberFormat="1" applyFont="1" applyFill="1" applyBorder="1"/>
    <xf numFmtId="164" fontId="18" fillId="3" borderId="21" xfId="0" applyNumberFormat="1" applyFont="1" applyFill="1" applyBorder="1"/>
    <xf numFmtId="164" fontId="18" fillId="6" borderId="10" xfId="0" applyNumberFormat="1" applyFont="1" applyFill="1" applyBorder="1"/>
    <xf numFmtId="164" fontId="19" fillId="6" borderId="22" xfId="0" applyNumberFormat="1" applyFont="1" applyFill="1" applyBorder="1"/>
    <xf numFmtId="164" fontId="10" fillId="0" borderId="0" xfId="0" applyNumberFormat="1" applyFont="1" applyAlignment="1">
      <alignment vertical="top" wrapText="1"/>
    </xf>
    <xf numFmtId="164" fontId="5" fillId="0" borderId="0" xfId="0" applyNumberFormat="1" applyFont="1" applyAlignment="1">
      <alignment vertical="top" wrapText="1"/>
    </xf>
    <xf numFmtId="164" fontId="19" fillId="0" borderId="0" xfId="0" applyNumberFormat="1" applyFont="1" applyAlignment="1">
      <alignment vertical="top" wrapText="1"/>
    </xf>
    <xf numFmtId="164" fontId="19" fillId="3" borderId="19" xfId="0" applyNumberFormat="1" applyFont="1" applyFill="1" applyBorder="1" applyAlignment="1">
      <alignment vertical="top" wrapText="1"/>
    </xf>
    <xf numFmtId="164" fontId="18" fillId="3" borderId="23" xfId="0" applyNumberFormat="1" applyFont="1" applyFill="1" applyBorder="1" applyAlignment="1">
      <alignment vertical="top" wrapText="1"/>
    </xf>
    <xf numFmtId="164" fontId="18" fillId="6" borderId="24" xfId="0" applyNumberFormat="1" applyFont="1" applyFill="1" applyBorder="1" applyAlignment="1">
      <alignment vertical="top" wrapText="1"/>
    </xf>
    <xf numFmtId="164" fontId="18" fillId="6" borderId="1" xfId="0" applyNumberFormat="1" applyFont="1" applyFill="1" applyBorder="1" applyAlignment="1">
      <alignment vertical="top" wrapText="1"/>
    </xf>
    <xf numFmtId="164" fontId="18" fillId="6" borderId="2" xfId="0" applyNumberFormat="1" applyFont="1" applyFill="1" applyBorder="1" applyAlignment="1">
      <alignment vertical="top" wrapText="1"/>
    </xf>
    <xf numFmtId="164" fontId="19" fillId="3" borderId="21" xfId="0" applyNumberFormat="1" applyFont="1" applyFill="1" applyBorder="1" applyAlignment="1">
      <alignment vertical="top" wrapText="1"/>
    </xf>
    <xf numFmtId="164" fontId="18" fillId="6" borderId="25" xfId="0" applyNumberFormat="1" applyFont="1" applyFill="1" applyBorder="1" applyAlignment="1">
      <alignment vertical="top" wrapText="1"/>
    </xf>
    <xf numFmtId="164" fontId="19" fillId="0" borderId="7" xfId="0" applyNumberFormat="1" applyFont="1" applyBorder="1" applyAlignment="1">
      <alignment horizontal="center"/>
    </xf>
    <xf numFmtId="164" fontId="19" fillId="0" borderId="26" xfId="0" applyNumberFormat="1" applyFont="1" applyBorder="1" applyAlignment="1">
      <alignment horizontal="center"/>
    </xf>
    <xf numFmtId="164" fontId="19" fillId="0" borderId="14" xfId="0" applyNumberFormat="1" applyFont="1" applyBorder="1" applyAlignment="1">
      <alignment horizontal="center"/>
    </xf>
    <xf numFmtId="164" fontId="19" fillId="0" borderId="15" xfId="0" applyNumberFormat="1" applyFont="1" applyBorder="1" applyAlignment="1">
      <alignment horizontal="center"/>
    </xf>
    <xf numFmtId="164" fontId="19" fillId="2" borderId="27" xfId="0" applyNumberFormat="1" applyFont="1" applyFill="1" applyBorder="1" applyAlignment="1">
      <alignment horizontal="center"/>
    </xf>
    <xf numFmtId="164" fontId="19" fillId="2" borderId="28" xfId="0" applyNumberFormat="1" applyFont="1" applyFill="1" applyBorder="1" applyAlignment="1">
      <alignment horizontal="center"/>
    </xf>
    <xf numFmtId="164" fontId="19" fillId="2" borderId="29" xfId="0" applyNumberFormat="1" applyFont="1" applyFill="1" applyBorder="1" applyAlignment="1">
      <alignment horizontal="center"/>
    </xf>
    <xf numFmtId="165" fontId="19" fillId="4" borderId="26" xfId="0" applyNumberFormat="1" applyFont="1" applyFill="1" applyBorder="1"/>
    <xf numFmtId="165" fontId="19" fillId="4" borderId="27" xfId="0" applyNumberFormat="1" applyFont="1" applyFill="1" applyBorder="1"/>
    <xf numFmtId="165" fontId="19" fillId="4" borderId="29" xfId="0" applyNumberFormat="1" applyFont="1" applyFill="1" applyBorder="1"/>
    <xf numFmtId="165" fontId="19" fillId="0" borderId="26" xfId="0" applyNumberFormat="1" applyFont="1" applyBorder="1"/>
    <xf numFmtId="165" fontId="19" fillId="0" borderId="14" xfId="0" applyNumberFormat="1" applyFont="1" applyBorder="1"/>
    <xf numFmtId="165" fontId="19" fillId="0" borderId="15" xfId="0" applyNumberFormat="1" applyFont="1" applyBorder="1"/>
    <xf numFmtId="165" fontId="19" fillId="0" borderId="27" xfId="0" applyNumberFormat="1" applyFont="1" applyBorder="1"/>
    <xf numFmtId="165" fontId="19" fillId="0" borderId="29" xfId="0" applyNumberFormat="1" applyFont="1" applyBorder="1"/>
    <xf numFmtId="165" fontId="19" fillId="4" borderId="30" xfId="0" applyNumberFormat="1" applyFont="1" applyFill="1" applyBorder="1"/>
    <xf numFmtId="165" fontId="19" fillId="4" borderId="31" xfId="0" applyNumberFormat="1" applyFont="1" applyFill="1" applyBorder="1"/>
    <xf numFmtId="165" fontId="19" fillId="4" borderId="32" xfId="0" applyNumberFormat="1" applyFont="1" applyFill="1" applyBorder="1"/>
    <xf numFmtId="165" fontId="19" fillId="0" borderId="30" xfId="0" applyNumberFormat="1" applyFont="1" applyBorder="1"/>
    <xf numFmtId="165" fontId="19" fillId="0" borderId="31" xfId="0" applyNumberFormat="1" applyFont="1" applyBorder="1"/>
    <xf numFmtId="165" fontId="19" fillId="0" borderId="32" xfId="0" applyNumberFormat="1" applyFont="1" applyBorder="1"/>
    <xf numFmtId="165" fontId="25" fillId="7" borderId="32" xfId="0" applyNumberFormat="1" applyFont="1" applyFill="1" applyBorder="1"/>
    <xf numFmtId="164" fontId="26" fillId="0" borderId="0" xfId="0" applyNumberFormat="1" applyFont="1"/>
    <xf numFmtId="0" fontId="0" fillId="0" borderId="38" xfId="0" applyBorder="1"/>
    <xf numFmtId="164" fontId="19" fillId="2" borderId="39" xfId="0" applyNumberFormat="1" applyFont="1" applyFill="1" applyBorder="1"/>
    <xf numFmtId="164" fontId="18" fillId="2" borderId="39" xfId="0" applyNumberFormat="1" applyFont="1" applyFill="1" applyBorder="1"/>
    <xf numFmtId="164" fontId="5" fillId="0" borderId="40" xfId="0" applyNumberFormat="1" applyFont="1" applyBorder="1"/>
    <xf numFmtId="0" fontId="19" fillId="0" borderId="5" xfId="0" applyFont="1" applyBorder="1" applyAlignment="1">
      <alignment horizontal="left"/>
    </xf>
    <xf numFmtId="0" fontId="15" fillId="2" borderId="0" xfId="0" applyFont="1" applyFill="1" applyAlignment="1">
      <alignment vertical="top"/>
    </xf>
    <xf numFmtId="0" fontId="17" fillId="2" borderId="0" xfId="0" applyFont="1" applyFill="1"/>
    <xf numFmtId="165" fontId="19" fillId="4" borderId="41" xfId="0" applyNumberFormat="1" applyFont="1" applyFill="1" applyBorder="1" applyAlignment="1">
      <alignment horizontal="right"/>
    </xf>
    <xf numFmtId="0" fontId="0" fillId="0" borderId="0" xfId="0" applyAlignment="1">
      <alignment horizontal="left" vertical="center"/>
    </xf>
    <xf numFmtId="0" fontId="27" fillId="0" borderId="0" xfId="0" applyFont="1" applyAlignment="1">
      <alignment horizontal="left" vertical="center"/>
    </xf>
    <xf numFmtId="164" fontId="19" fillId="0" borderId="42" xfId="0" applyNumberFormat="1" applyFont="1" applyBorder="1" applyAlignment="1">
      <alignment horizontal="center" vertical="center"/>
    </xf>
    <xf numFmtId="165" fontId="19" fillId="4" borderId="43" xfId="0" applyNumberFormat="1" applyFont="1" applyFill="1" applyBorder="1" applyAlignment="1">
      <alignment horizontal="right" vertical="center"/>
    </xf>
    <xf numFmtId="164" fontId="19" fillId="0" borderId="41" xfId="0" applyNumberFormat="1" applyFont="1" applyBorder="1" applyAlignment="1">
      <alignment horizontal="center"/>
    </xf>
    <xf numFmtId="164" fontId="19" fillId="0" borderId="44" xfId="0" applyNumberFormat="1" applyFont="1" applyBorder="1" applyAlignment="1">
      <alignment horizontal="center" vertical="center"/>
    </xf>
    <xf numFmtId="165" fontId="19" fillId="4" borderId="34" xfId="0" applyNumberFormat="1" applyFont="1" applyFill="1" applyBorder="1" applyAlignment="1">
      <alignment horizontal="right" vertical="center"/>
    </xf>
    <xf numFmtId="164" fontId="19" fillId="0" borderId="34" xfId="0" applyNumberFormat="1" applyFont="1" applyBorder="1" applyAlignment="1">
      <alignment horizontal="center" vertical="center"/>
    </xf>
    <xf numFmtId="164" fontId="19" fillId="0" borderId="46" xfId="0" applyNumberFormat="1" applyFont="1" applyBorder="1" applyAlignment="1">
      <alignment horizontal="left" vertical="center" wrapText="1"/>
    </xf>
    <xf numFmtId="164" fontId="19" fillId="0" borderId="47" xfId="0" applyNumberFormat="1" applyFont="1" applyBorder="1" applyAlignment="1">
      <alignment horizontal="left" vertical="center" wrapText="1"/>
    </xf>
    <xf numFmtId="165" fontId="19" fillId="4" borderId="44" xfId="0" applyNumberFormat="1" applyFont="1" applyFill="1" applyBorder="1" applyAlignment="1">
      <alignment horizontal="right" vertical="center"/>
    </xf>
    <xf numFmtId="0" fontId="28" fillId="0" borderId="0" xfId="0" applyFont="1"/>
    <xf numFmtId="0" fontId="29" fillId="8" borderId="0" xfId="0" applyFont="1" applyFill="1"/>
    <xf numFmtId="0" fontId="30" fillId="0" borderId="0" xfId="0" applyFont="1"/>
    <xf numFmtId="0" fontId="29" fillId="4" borderId="0" xfId="0" applyFont="1" applyFill="1"/>
    <xf numFmtId="0" fontId="29" fillId="7" borderId="0" xfId="0" applyFont="1" applyFill="1"/>
    <xf numFmtId="0" fontId="9" fillId="2" borderId="0" xfId="0" applyFont="1" applyFill="1"/>
    <xf numFmtId="0" fontId="31" fillId="0" borderId="0" xfId="0" applyFont="1"/>
    <xf numFmtId="166" fontId="0" fillId="8" borderId="0" xfId="0" applyNumberFormat="1" applyFill="1" applyAlignment="1">
      <alignment horizontal="left"/>
    </xf>
    <xf numFmtId="166" fontId="32" fillId="0" borderId="0" xfId="0" applyNumberFormat="1" applyFont="1" applyAlignment="1">
      <alignment horizontal="left"/>
    </xf>
    <xf numFmtId="166" fontId="31" fillId="0" borderId="0" xfId="0" applyNumberFormat="1" applyFont="1" applyAlignment="1">
      <alignment horizontal="left"/>
    </xf>
    <xf numFmtId="0" fontId="0" fillId="4" borderId="0" xfId="0" applyFill="1"/>
    <xf numFmtId="0" fontId="32" fillId="0" borderId="0" xfId="0" applyFont="1"/>
    <xf numFmtId="0" fontId="0" fillId="7" borderId="0" xfId="0" applyFill="1"/>
    <xf numFmtId="0" fontId="0" fillId="8" borderId="0" xfId="0" applyFill="1" applyAlignment="1">
      <alignment horizontal="left"/>
    </xf>
    <xf numFmtId="0" fontId="32" fillId="0" borderId="0" xfId="0" applyFont="1" applyAlignment="1">
      <alignment horizontal="left"/>
    </xf>
    <xf numFmtId="0" fontId="31" fillId="0" borderId="0" xfId="0" applyFont="1" applyAlignment="1">
      <alignment horizontal="left"/>
    </xf>
    <xf numFmtId="49" fontId="0" fillId="9" borderId="0" xfId="0" applyNumberFormat="1" applyFill="1"/>
    <xf numFmtId="0" fontId="0" fillId="8" borderId="0" xfId="0" applyFill="1"/>
    <xf numFmtId="49" fontId="0" fillId="10" borderId="0" xfId="0" applyNumberFormat="1" applyFill="1"/>
    <xf numFmtId="0" fontId="0" fillId="10" borderId="0" xfId="0" applyFill="1"/>
    <xf numFmtId="166" fontId="0" fillId="4" borderId="0" xfId="0" applyNumberFormat="1" applyFill="1" applyAlignment="1">
      <alignment horizontal="left"/>
    </xf>
    <xf numFmtId="49" fontId="0" fillId="8" borderId="0" xfId="0" applyNumberFormat="1" applyFill="1"/>
    <xf numFmtId="49" fontId="32" fillId="0" borderId="0" xfId="0" applyNumberFormat="1" applyFont="1"/>
    <xf numFmtId="49" fontId="31" fillId="0" borderId="0" xfId="0" applyNumberFormat="1" applyFont="1"/>
    <xf numFmtId="0" fontId="10" fillId="4" borderId="0" xfId="0" applyFont="1" applyFill="1"/>
    <xf numFmtId="0" fontId="10" fillId="0" borderId="0" xfId="0" applyFont="1"/>
    <xf numFmtId="0" fontId="6" fillId="8" borderId="0" xfId="0" applyFont="1" applyFill="1"/>
    <xf numFmtId="0" fontId="6" fillId="11" borderId="0" xfId="0" applyFont="1" applyFill="1"/>
    <xf numFmtId="164" fontId="19" fillId="0" borderId="50" xfId="0" applyNumberFormat="1" applyFont="1" applyBorder="1" applyAlignment="1">
      <alignment horizontal="center"/>
    </xf>
    <xf numFmtId="164" fontId="19" fillId="0" borderId="52" xfId="0" applyNumberFormat="1" applyFont="1" applyBorder="1" applyAlignment="1">
      <alignment horizontal="center"/>
    </xf>
    <xf numFmtId="165" fontId="19" fillId="4" borderId="56" xfId="0" applyNumberFormat="1" applyFont="1" applyFill="1" applyBorder="1" applyAlignment="1">
      <alignment horizontal="right"/>
    </xf>
    <xf numFmtId="165" fontId="19" fillId="2" borderId="57" xfId="0" applyNumberFormat="1" applyFont="1" applyFill="1" applyBorder="1" applyAlignment="1">
      <alignment horizontal="right"/>
    </xf>
    <xf numFmtId="165" fontId="19" fillId="2" borderId="58" xfId="0" applyNumberFormat="1" applyFont="1" applyFill="1" applyBorder="1" applyAlignment="1">
      <alignment horizontal="right" vertical="center"/>
    </xf>
    <xf numFmtId="165" fontId="19" fillId="2" borderId="60" xfId="0" applyNumberFormat="1" applyFont="1" applyFill="1" applyBorder="1" applyAlignment="1">
      <alignment horizontal="right"/>
    </xf>
    <xf numFmtId="165" fontId="19" fillId="2" borderId="62" xfId="0" applyNumberFormat="1" applyFont="1" applyFill="1" applyBorder="1" applyAlignment="1">
      <alignment horizontal="right" vertical="center"/>
    </xf>
    <xf numFmtId="165" fontId="19" fillId="4" borderId="64" xfId="0" applyNumberFormat="1" applyFont="1" applyFill="1" applyBorder="1" applyAlignment="1">
      <alignment horizontal="right" vertical="center"/>
    </xf>
    <xf numFmtId="165" fontId="19" fillId="2" borderId="65" xfId="0" applyNumberFormat="1" applyFont="1" applyFill="1" applyBorder="1" applyAlignment="1">
      <alignment horizontal="right" vertical="center"/>
    </xf>
    <xf numFmtId="165" fontId="19" fillId="2" borderId="7" xfId="0" applyNumberFormat="1" applyFont="1" applyFill="1" applyBorder="1"/>
    <xf numFmtId="0" fontId="27" fillId="0" borderId="0" xfId="0" applyFont="1"/>
    <xf numFmtId="164" fontId="19" fillId="0" borderId="64" xfId="0" applyNumberFormat="1" applyFont="1" applyBorder="1" applyAlignment="1">
      <alignment horizontal="center" vertical="center"/>
    </xf>
    <xf numFmtId="164" fontId="19" fillId="0" borderId="52" xfId="0" applyNumberFormat="1" applyFont="1" applyBorder="1" applyAlignment="1">
      <alignment horizontal="center" vertical="center"/>
    </xf>
    <xf numFmtId="165" fontId="19" fillId="4" borderId="56" xfId="0" applyNumberFormat="1" applyFont="1" applyFill="1" applyBorder="1" applyAlignment="1">
      <alignment horizontal="right" vertical="center"/>
    </xf>
    <xf numFmtId="165" fontId="19" fillId="2" borderId="57" xfId="0" applyNumberFormat="1" applyFont="1" applyFill="1" applyBorder="1" applyAlignment="1">
      <alignment horizontal="right" vertical="center"/>
    </xf>
    <xf numFmtId="165" fontId="19" fillId="2" borderId="68" xfId="0" applyNumberFormat="1" applyFont="1" applyFill="1" applyBorder="1" applyAlignment="1">
      <alignment horizontal="right" vertical="center"/>
    </xf>
    <xf numFmtId="0" fontId="37" fillId="0" borderId="0" xfId="0" applyFont="1"/>
    <xf numFmtId="0" fontId="38" fillId="0" borderId="0" xfId="0" applyFont="1"/>
    <xf numFmtId="164" fontId="18" fillId="12" borderId="2" xfId="0" applyNumberFormat="1" applyFont="1" applyFill="1" applyBorder="1" applyAlignment="1">
      <alignment horizontal="center" vertical="center" wrapText="1"/>
    </xf>
    <xf numFmtId="164" fontId="19" fillId="0" borderId="49" xfId="0" applyNumberFormat="1" applyFont="1" applyBorder="1" applyAlignment="1">
      <alignment horizontal="left" vertical="center" wrapText="1"/>
    </xf>
    <xf numFmtId="164" fontId="19" fillId="13" borderId="66" xfId="0" applyNumberFormat="1" applyFont="1" applyFill="1" applyBorder="1" applyAlignment="1">
      <alignment horizontal="left"/>
    </xf>
    <xf numFmtId="164" fontId="19" fillId="13" borderId="16" xfId="0" applyNumberFormat="1" applyFont="1" applyFill="1" applyBorder="1" applyAlignment="1">
      <alignment horizontal="left"/>
    </xf>
    <xf numFmtId="164" fontId="19" fillId="13" borderId="18" xfId="0" applyNumberFormat="1" applyFont="1" applyFill="1" applyBorder="1" applyAlignment="1">
      <alignment horizontal="left"/>
    </xf>
    <xf numFmtId="164" fontId="36" fillId="0" borderId="0" xfId="0" applyNumberFormat="1" applyFont="1"/>
    <xf numFmtId="164" fontId="34" fillId="0" borderId="61" xfId="0" applyNumberFormat="1" applyFont="1" applyBorder="1" applyAlignment="1">
      <alignment horizontal="left" vertical="center" wrapText="1"/>
    </xf>
    <xf numFmtId="164" fontId="19" fillId="0" borderId="61" xfId="0" applyNumberFormat="1" applyFont="1" applyBorder="1" applyAlignment="1">
      <alignment horizontal="left" vertical="center" wrapText="1"/>
    </xf>
    <xf numFmtId="164" fontId="19" fillId="0" borderId="53" xfId="0" applyNumberFormat="1" applyFont="1" applyBorder="1" applyAlignment="1">
      <alignment horizontal="left" vertical="center" wrapText="1"/>
    </xf>
    <xf numFmtId="164" fontId="35" fillId="0" borderId="45" xfId="0" applyNumberFormat="1" applyFont="1" applyBorder="1" applyAlignment="1">
      <alignment horizontal="left" vertical="center" wrapText="1"/>
    </xf>
    <xf numFmtId="164" fontId="19" fillId="0" borderId="63" xfId="0" applyNumberFormat="1" applyFont="1" applyBorder="1" applyAlignment="1">
      <alignment vertical="center" wrapText="1"/>
    </xf>
    <xf numFmtId="164" fontId="33" fillId="0" borderId="46" xfId="0" applyNumberFormat="1" applyFont="1" applyBorder="1" applyAlignment="1">
      <alignment horizontal="left" vertical="center" wrapText="1"/>
    </xf>
    <xf numFmtId="164" fontId="19" fillId="0" borderId="45" xfId="0" applyNumberFormat="1" applyFont="1" applyBorder="1" applyAlignment="1">
      <alignment horizontal="left" vertical="center" wrapText="1"/>
    </xf>
    <xf numFmtId="164" fontId="19" fillId="0" borderId="67" xfId="0" applyNumberFormat="1" applyFont="1" applyBorder="1" applyAlignment="1">
      <alignment horizontal="left" vertical="center" wrapText="1"/>
    </xf>
    <xf numFmtId="164" fontId="33" fillId="0" borderId="61" xfId="0" applyNumberFormat="1" applyFont="1" applyBorder="1" applyAlignment="1">
      <alignment vertical="top" wrapText="1"/>
    </xf>
    <xf numFmtId="164" fontId="19" fillId="0" borderId="72" xfId="0" applyNumberFormat="1" applyFont="1" applyBorder="1" applyAlignment="1">
      <alignment horizontal="center" vertical="center"/>
    </xf>
    <xf numFmtId="164" fontId="19" fillId="0" borderId="69" xfId="0" applyNumberFormat="1" applyFont="1" applyBorder="1" applyAlignment="1">
      <alignment horizontal="left" vertical="center" wrapText="1"/>
    </xf>
    <xf numFmtId="164" fontId="19" fillId="0" borderId="56" xfId="0" applyNumberFormat="1" applyFont="1" applyBorder="1" applyAlignment="1">
      <alignment horizontal="center"/>
    </xf>
    <xf numFmtId="164" fontId="19" fillId="0" borderId="56" xfId="0" applyNumberFormat="1" applyFont="1" applyBorder="1" applyAlignment="1">
      <alignment horizontal="center" vertical="center"/>
    </xf>
    <xf numFmtId="164" fontId="18" fillId="14" borderId="10" xfId="0" applyNumberFormat="1" applyFont="1" applyFill="1" applyBorder="1"/>
    <xf numFmtId="164" fontId="19" fillId="14" borderId="11" xfId="0" applyNumberFormat="1" applyFont="1" applyFill="1" applyBorder="1"/>
    <xf numFmtId="164" fontId="19" fillId="14" borderId="22" xfId="0" applyNumberFormat="1" applyFont="1" applyFill="1" applyBorder="1"/>
    <xf numFmtId="164" fontId="19" fillId="14" borderId="10" xfId="0" applyNumberFormat="1" applyFont="1" applyFill="1" applyBorder="1"/>
    <xf numFmtId="164" fontId="19" fillId="14" borderId="73" xfId="0" applyNumberFormat="1" applyFont="1" applyFill="1" applyBorder="1"/>
    <xf numFmtId="164" fontId="19" fillId="2" borderId="76" xfId="0" applyNumberFormat="1" applyFont="1" applyFill="1" applyBorder="1" applyAlignment="1">
      <alignment horizontal="center"/>
    </xf>
    <xf numFmtId="164" fontId="19" fillId="2" borderId="77" xfId="0" applyNumberFormat="1" applyFont="1" applyFill="1" applyBorder="1" applyAlignment="1">
      <alignment horizontal="center"/>
    </xf>
    <xf numFmtId="164" fontId="19" fillId="2" borderId="78" xfId="0" applyNumberFormat="1" applyFont="1" applyFill="1" applyBorder="1" applyAlignment="1">
      <alignment horizontal="center"/>
    </xf>
    <xf numFmtId="165" fontId="19" fillId="4" borderId="79" xfId="0" applyNumberFormat="1" applyFont="1" applyFill="1" applyBorder="1"/>
    <xf numFmtId="165" fontId="19" fillId="4" borderId="80" xfId="0" applyNumberFormat="1" applyFont="1" applyFill="1" applyBorder="1"/>
    <xf numFmtId="165" fontId="19" fillId="0" borderId="79" xfId="0" applyNumberFormat="1" applyFont="1" applyBorder="1"/>
    <xf numFmtId="165" fontId="19" fillId="0" borderId="80" xfId="0" applyNumberFormat="1" applyFont="1" applyBorder="1"/>
    <xf numFmtId="165" fontId="19" fillId="0" borderId="81" xfId="0" applyNumberFormat="1" applyFont="1" applyBorder="1"/>
    <xf numFmtId="165" fontId="19" fillId="0" borderId="82" xfId="0" applyNumberFormat="1" applyFont="1" applyBorder="1"/>
    <xf numFmtId="165" fontId="19" fillId="0" borderId="83" xfId="0" applyNumberFormat="1" applyFont="1" applyBorder="1"/>
    <xf numFmtId="165" fontId="19" fillId="0" borderId="84" xfId="0" applyNumberFormat="1" applyFont="1" applyBorder="1"/>
    <xf numFmtId="164" fontId="19" fillId="0" borderId="85" xfId="0" applyNumberFormat="1" applyFont="1" applyBorder="1" applyAlignment="1">
      <alignment horizontal="center"/>
    </xf>
    <xf numFmtId="164" fontId="19" fillId="0" borderId="86" xfId="0" applyNumberFormat="1" applyFont="1" applyBorder="1" applyAlignment="1">
      <alignment horizontal="center"/>
    </xf>
    <xf numFmtId="164" fontId="19" fillId="0" borderId="87" xfId="0" applyNumberFormat="1" applyFont="1" applyBorder="1" applyAlignment="1">
      <alignment horizontal="center"/>
    </xf>
    <xf numFmtId="165" fontId="19" fillId="4" borderId="88" xfId="0" applyNumberFormat="1" applyFont="1" applyFill="1" applyBorder="1"/>
    <xf numFmtId="165" fontId="19" fillId="0" borderId="88" xfId="0" applyNumberFormat="1" applyFont="1" applyBorder="1"/>
    <xf numFmtId="165" fontId="25" fillId="7" borderId="88" xfId="0" applyNumberFormat="1" applyFont="1" applyFill="1" applyBorder="1"/>
    <xf numFmtId="165" fontId="25" fillId="7" borderId="89" xfId="0" applyNumberFormat="1" applyFont="1" applyFill="1" applyBorder="1"/>
    <xf numFmtId="165" fontId="25" fillId="7" borderId="90" xfId="0" applyNumberFormat="1" applyFont="1" applyFill="1" applyBorder="1"/>
    <xf numFmtId="164" fontId="19" fillId="4" borderId="88" xfId="0" applyNumberFormat="1" applyFont="1" applyFill="1" applyBorder="1"/>
    <xf numFmtId="164" fontId="19" fillId="0" borderId="88" xfId="0" applyNumberFormat="1" applyFont="1" applyBorder="1"/>
    <xf numFmtId="164" fontId="18" fillId="0" borderId="91" xfId="0" applyNumberFormat="1" applyFont="1" applyBorder="1"/>
    <xf numFmtId="164" fontId="19" fillId="0" borderId="90" xfId="0" applyNumberFormat="1" applyFont="1" applyBorder="1"/>
    <xf numFmtId="164" fontId="19" fillId="0" borderId="92" xfId="0" applyNumberFormat="1" applyFont="1" applyBorder="1"/>
    <xf numFmtId="164" fontId="18" fillId="0" borderId="93" xfId="0" applyNumberFormat="1" applyFont="1" applyBorder="1"/>
    <xf numFmtId="165" fontId="19" fillId="4" borderId="28" xfId="0" applyNumberFormat="1" applyFont="1" applyFill="1" applyBorder="1"/>
    <xf numFmtId="164" fontId="19" fillId="2" borderId="88" xfId="0" applyNumberFormat="1" applyFont="1" applyFill="1" applyBorder="1"/>
    <xf numFmtId="164" fontId="19" fillId="2" borderId="92" xfId="0" applyNumberFormat="1" applyFont="1" applyFill="1" applyBorder="1"/>
    <xf numFmtId="164" fontId="18" fillId="2" borderId="93" xfId="0" applyNumberFormat="1" applyFont="1" applyFill="1" applyBorder="1"/>
    <xf numFmtId="164" fontId="19" fillId="2" borderId="94" xfId="0" applyNumberFormat="1" applyFont="1" applyFill="1" applyBorder="1" applyAlignment="1">
      <alignment horizontal="center"/>
    </xf>
    <xf numFmtId="165" fontId="19" fillId="2" borderId="79" xfId="0" applyNumberFormat="1" applyFont="1" applyFill="1" applyBorder="1"/>
    <xf numFmtId="165" fontId="19" fillId="2" borderId="80" xfId="0" applyNumberFormat="1" applyFont="1" applyFill="1" applyBorder="1"/>
    <xf numFmtId="165" fontId="19" fillId="0" borderId="28" xfId="0" applyNumberFormat="1" applyFont="1" applyBorder="1"/>
    <xf numFmtId="164" fontId="19" fillId="0" borderId="95" xfId="0" applyNumberFormat="1" applyFont="1" applyBorder="1" applyAlignment="1">
      <alignment horizontal="center"/>
    </xf>
    <xf numFmtId="164" fontId="19" fillId="0" borderId="92" xfId="0" applyNumberFormat="1" applyFont="1" applyBorder="1" applyAlignment="1">
      <alignment horizontal="center"/>
    </xf>
    <xf numFmtId="164" fontId="19" fillId="0" borderId="96" xfId="0" applyNumberFormat="1" applyFont="1" applyBorder="1" applyAlignment="1">
      <alignment horizontal="center"/>
    </xf>
    <xf numFmtId="164" fontId="19" fillId="0" borderId="77" xfId="0" applyNumberFormat="1" applyFont="1" applyBorder="1" applyAlignment="1">
      <alignment horizontal="center"/>
    </xf>
    <xf numFmtId="164" fontId="19" fillId="0" borderId="94" xfId="0" applyNumberFormat="1" applyFont="1" applyBorder="1" applyAlignment="1">
      <alignment horizontal="center"/>
    </xf>
    <xf numFmtId="164" fontId="19" fillId="0" borderId="78" xfId="0" applyNumberFormat="1" applyFont="1" applyBorder="1" applyAlignment="1">
      <alignment horizontal="center"/>
    </xf>
    <xf numFmtId="165" fontId="19" fillId="4" borderId="97" xfId="0" applyNumberFormat="1" applyFont="1" applyFill="1" applyBorder="1"/>
    <xf numFmtId="165" fontId="19" fillId="0" borderId="97" xfId="0" applyNumberFormat="1" applyFont="1" applyBorder="1"/>
    <xf numFmtId="164" fontId="19" fillId="0" borderId="31" xfId="0" applyNumberFormat="1" applyFont="1" applyBorder="1" applyAlignment="1">
      <alignment horizontal="center"/>
    </xf>
    <xf numFmtId="164" fontId="19" fillId="2" borderId="98" xfId="0" applyNumberFormat="1" applyFont="1" applyFill="1" applyBorder="1" applyAlignment="1">
      <alignment horizontal="center"/>
    </xf>
    <xf numFmtId="164" fontId="19" fillId="2" borderId="99" xfId="0" applyNumberFormat="1" applyFont="1" applyFill="1" applyBorder="1" applyAlignment="1">
      <alignment horizontal="center"/>
    </xf>
    <xf numFmtId="164" fontId="19" fillId="2" borderId="100" xfId="0" applyNumberFormat="1" applyFont="1" applyFill="1" applyBorder="1" applyAlignment="1">
      <alignment horizontal="center"/>
    </xf>
    <xf numFmtId="164" fontId="19" fillId="0" borderId="101" xfId="0" applyNumberFormat="1" applyFont="1" applyBorder="1" applyAlignment="1">
      <alignment horizontal="center"/>
    </xf>
    <xf numFmtId="164" fontId="19" fillId="0" borderId="102" xfId="0" applyNumberFormat="1" applyFont="1" applyBorder="1" applyAlignment="1">
      <alignment horizontal="center"/>
    </xf>
    <xf numFmtId="164" fontId="19" fillId="2" borderId="75" xfId="0" applyNumberFormat="1" applyFont="1" applyFill="1" applyBorder="1" applyAlignment="1">
      <alignment horizontal="center"/>
    </xf>
    <xf numFmtId="0" fontId="19" fillId="6" borderId="105" xfId="0" applyFont="1" applyFill="1" applyBorder="1"/>
    <xf numFmtId="164" fontId="21" fillId="3" borderId="106" xfId="0" applyNumberFormat="1" applyFont="1" applyFill="1" applyBorder="1" applyAlignment="1">
      <alignment vertical="center"/>
    </xf>
    <xf numFmtId="164" fontId="19" fillId="3" borderId="106" xfId="0" applyNumberFormat="1" applyFont="1" applyFill="1" applyBorder="1" applyAlignment="1">
      <alignment vertical="center"/>
    </xf>
    <xf numFmtId="164" fontId="19" fillId="6" borderId="0" xfId="0" applyNumberFormat="1" applyFont="1" applyFill="1"/>
    <xf numFmtId="164" fontId="19" fillId="3" borderId="107" xfId="0" applyNumberFormat="1" applyFont="1" applyFill="1" applyBorder="1" applyAlignment="1">
      <alignment vertical="top" wrapText="1"/>
    </xf>
    <xf numFmtId="164" fontId="19" fillId="6" borderId="108" xfId="0" applyNumberFormat="1" applyFont="1" applyFill="1" applyBorder="1" applyAlignment="1">
      <alignment vertical="top" wrapText="1"/>
    </xf>
    <xf numFmtId="164" fontId="18" fillId="3" borderId="108" xfId="0" applyNumberFormat="1" applyFont="1" applyFill="1" applyBorder="1" applyAlignment="1">
      <alignment vertical="top" wrapText="1"/>
    </xf>
    <xf numFmtId="164" fontId="18" fillId="3" borderId="109" xfId="0" applyNumberFormat="1" applyFont="1" applyFill="1" applyBorder="1" applyAlignment="1">
      <alignment vertical="top" wrapText="1"/>
    </xf>
    <xf numFmtId="164" fontId="18" fillId="3" borderId="110" xfId="0" applyNumberFormat="1" applyFont="1" applyFill="1" applyBorder="1" applyAlignment="1">
      <alignment vertical="top" wrapText="1"/>
    </xf>
    <xf numFmtId="164" fontId="19" fillId="6" borderId="111" xfId="0" applyNumberFormat="1" applyFont="1" applyFill="1" applyBorder="1" applyAlignment="1">
      <alignment vertical="top" wrapText="1"/>
    </xf>
    <xf numFmtId="164" fontId="18" fillId="3" borderId="6" xfId="0" applyNumberFormat="1" applyFont="1" applyFill="1" applyBorder="1"/>
    <xf numFmtId="164" fontId="19" fillId="3" borderId="6" xfId="0" applyNumberFormat="1" applyFont="1" applyFill="1" applyBorder="1" applyAlignment="1">
      <alignment vertical="top" wrapText="1"/>
    </xf>
    <xf numFmtId="164" fontId="21" fillId="5" borderId="103" xfId="0" applyNumberFormat="1" applyFont="1" applyFill="1" applyBorder="1" applyAlignment="1">
      <alignment vertical="center"/>
    </xf>
    <xf numFmtId="164" fontId="24" fillId="5" borderId="104" xfId="0" applyNumberFormat="1" applyFont="1" applyFill="1" applyBorder="1" applyAlignment="1">
      <alignment vertical="center"/>
    </xf>
    <xf numFmtId="164" fontId="24" fillId="5" borderId="87" xfId="0" applyNumberFormat="1" applyFont="1" applyFill="1" applyBorder="1" applyAlignment="1">
      <alignment vertical="center"/>
    </xf>
    <xf numFmtId="164" fontId="18" fillId="3" borderId="106" xfId="0" applyNumberFormat="1" applyFont="1" applyFill="1" applyBorder="1"/>
    <xf numFmtId="164" fontId="19" fillId="6" borderId="112" xfId="0" applyNumberFormat="1" applyFont="1" applyFill="1" applyBorder="1"/>
    <xf numFmtId="164" fontId="18" fillId="3" borderId="113" xfId="0" applyNumberFormat="1" applyFont="1" applyFill="1" applyBorder="1" applyAlignment="1">
      <alignment vertical="top" wrapText="1"/>
    </xf>
    <xf numFmtId="164" fontId="18" fillId="6" borderId="114" xfId="0" applyNumberFormat="1" applyFont="1" applyFill="1" applyBorder="1" applyAlignment="1">
      <alignment vertical="top" wrapText="1"/>
    </xf>
    <xf numFmtId="164" fontId="18" fillId="6" borderId="111" xfId="0" applyNumberFormat="1" applyFont="1" applyFill="1" applyBorder="1" applyAlignment="1">
      <alignment vertical="top" wrapText="1"/>
    </xf>
    <xf numFmtId="164" fontId="18" fillId="6" borderId="108" xfId="0" applyNumberFormat="1" applyFont="1" applyFill="1" applyBorder="1" applyAlignment="1">
      <alignment vertical="top" wrapText="1"/>
    </xf>
    <xf numFmtId="164" fontId="18" fillId="6" borderId="115" xfId="0" applyNumberFormat="1" applyFont="1" applyFill="1" applyBorder="1" applyAlignment="1">
      <alignment vertical="top" wrapText="1"/>
    </xf>
    <xf numFmtId="164" fontId="18" fillId="3" borderId="118" xfId="0" applyNumberFormat="1" applyFont="1" applyFill="1" applyBorder="1"/>
    <xf numFmtId="164" fontId="19" fillId="14" borderId="112" xfId="0" applyNumberFormat="1" applyFont="1" applyFill="1" applyBorder="1"/>
    <xf numFmtId="164" fontId="19" fillId="3" borderId="119" xfId="0" applyNumberFormat="1" applyFont="1" applyFill="1" applyBorder="1" applyAlignment="1">
      <alignment vertical="top" wrapText="1"/>
    </xf>
    <xf numFmtId="164" fontId="18" fillId="14" borderId="111" xfId="0" applyNumberFormat="1" applyFont="1" applyFill="1" applyBorder="1" applyAlignment="1">
      <alignment vertical="top" wrapText="1"/>
    </xf>
    <xf numFmtId="164" fontId="18" fillId="14" borderId="120" xfId="0" applyNumberFormat="1" applyFont="1" applyFill="1" applyBorder="1" applyAlignment="1">
      <alignment vertical="top" wrapText="1"/>
    </xf>
    <xf numFmtId="164" fontId="19" fillId="3" borderId="121" xfId="0" applyNumberFormat="1" applyFont="1" applyFill="1" applyBorder="1" applyAlignment="1">
      <alignment vertical="top" wrapText="1"/>
    </xf>
    <xf numFmtId="164" fontId="18" fillId="14" borderId="115" xfId="0" applyNumberFormat="1" applyFont="1" applyFill="1" applyBorder="1" applyAlignment="1">
      <alignment vertical="top" wrapText="1"/>
    </xf>
    <xf numFmtId="164" fontId="19" fillId="5" borderId="104" xfId="0" applyNumberFormat="1" applyFont="1" applyFill="1" applyBorder="1"/>
    <xf numFmtId="164" fontId="19" fillId="5" borderId="122" xfId="0" applyNumberFormat="1" applyFont="1" applyFill="1" applyBorder="1"/>
    <xf numFmtId="164" fontId="18" fillId="14" borderId="106" xfId="0" applyNumberFormat="1" applyFont="1" applyFill="1" applyBorder="1"/>
    <xf numFmtId="164" fontId="19" fillId="14" borderId="107" xfId="0" applyNumberFormat="1" applyFont="1" applyFill="1" applyBorder="1"/>
    <xf numFmtId="164" fontId="18" fillId="14" borderId="111" xfId="0" applyNumberFormat="1" applyFont="1" applyFill="1" applyBorder="1"/>
    <xf numFmtId="164" fontId="18" fillId="14" borderId="126" xfId="0" applyNumberFormat="1" applyFont="1" applyFill="1" applyBorder="1"/>
    <xf numFmtId="164" fontId="21" fillId="5" borderId="127" xfId="0" applyNumberFormat="1" applyFont="1" applyFill="1" applyBorder="1" applyAlignment="1">
      <alignment vertical="center"/>
    </xf>
    <xf numFmtId="164" fontId="21" fillId="5" borderId="128" xfId="0" applyNumberFormat="1" applyFont="1" applyFill="1" applyBorder="1" applyAlignment="1">
      <alignment horizontal="center" vertical="center"/>
    </xf>
    <xf numFmtId="164" fontId="21" fillId="5" borderId="129" xfId="0" applyNumberFormat="1" applyFont="1" applyFill="1" applyBorder="1" applyAlignment="1">
      <alignment vertical="center"/>
    </xf>
    <xf numFmtId="164" fontId="18" fillId="3" borderId="132" xfId="0" applyNumberFormat="1" applyFont="1" applyFill="1" applyBorder="1"/>
    <xf numFmtId="164" fontId="18" fillId="13" borderId="135" xfId="0" applyNumberFormat="1" applyFont="1" applyFill="1" applyBorder="1" applyAlignment="1">
      <alignment horizontal="left" vertical="center" wrapText="1"/>
    </xf>
    <xf numFmtId="164" fontId="19" fillId="13" borderId="136" xfId="0" applyNumberFormat="1" applyFont="1" applyFill="1" applyBorder="1" applyAlignment="1">
      <alignment horizontal="left"/>
    </xf>
    <xf numFmtId="164" fontId="18" fillId="13" borderId="137" xfId="0" applyNumberFormat="1" applyFont="1" applyFill="1" applyBorder="1" applyAlignment="1">
      <alignment horizontal="left" vertical="center" wrapText="1"/>
    </xf>
    <xf numFmtId="164" fontId="19" fillId="2" borderId="74" xfId="0" applyNumberFormat="1" applyFont="1" applyFill="1" applyBorder="1" applyAlignment="1">
      <alignment horizontal="center"/>
    </xf>
    <xf numFmtId="164" fontId="19" fillId="0" borderId="139" xfId="0" applyNumberFormat="1" applyFont="1" applyBorder="1" applyAlignment="1">
      <alignment horizontal="left" vertical="center" wrapText="1"/>
    </xf>
    <xf numFmtId="167" fontId="19" fillId="4" borderId="34" xfId="0" applyNumberFormat="1" applyFont="1" applyFill="1" applyBorder="1" applyAlignment="1">
      <alignment horizontal="right" vertical="center"/>
    </xf>
    <xf numFmtId="167" fontId="19" fillId="2" borderId="62" xfId="0" applyNumberFormat="1" applyFont="1" applyFill="1" applyBorder="1" applyAlignment="1">
      <alignment horizontal="right" vertical="center"/>
    </xf>
    <xf numFmtId="164" fontId="15" fillId="2" borderId="0" xfId="0" applyNumberFormat="1" applyFont="1" applyFill="1" applyAlignment="1">
      <alignment horizontal="left" vertical="center"/>
    </xf>
    <xf numFmtId="0" fontId="15" fillId="2" borderId="3" xfId="0" applyFont="1" applyFill="1" applyBorder="1" applyAlignment="1">
      <alignment horizontal="left" vertical="center"/>
    </xf>
    <xf numFmtId="0" fontId="17" fillId="2" borderId="3" xfId="0" applyFont="1" applyFill="1" applyBorder="1" applyAlignment="1">
      <alignment horizontal="left" vertical="center"/>
    </xf>
    <xf numFmtId="164" fontId="19" fillId="0" borderId="0" xfId="0" applyNumberFormat="1" applyFont="1" applyAlignment="1">
      <alignment horizontal="left" vertical="center"/>
    </xf>
    <xf numFmtId="165" fontId="19" fillId="4" borderId="0" xfId="0" applyNumberFormat="1" applyFont="1" applyFill="1" applyAlignment="1">
      <alignment horizontal="right" vertical="center"/>
    </xf>
    <xf numFmtId="165" fontId="19" fillId="2" borderId="0" xfId="0" applyNumberFormat="1" applyFont="1" applyFill="1" applyAlignment="1">
      <alignment horizontal="right" vertical="center"/>
    </xf>
    <xf numFmtId="164" fontId="19" fillId="0" borderId="4" xfId="0" applyNumberFormat="1" applyFont="1" applyBorder="1" applyAlignment="1">
      <alignment horizontal="left" vertical="center"/>
    </xf>
    <xf numFmtId="165" fontId="19" fillId="4" borderId="4" xfId="0" applyNumberFormat="1" applyFont="1" applyFill="1" applyBorder="1" applyAlignment="1">
      <alignment horizontal="right" vertical="center"/>
    </xf>
    <xf numFmtId="165" fontId="19" fillId="2" borderId="4" xfId="0" applyNumberFormat="1" applyFont="1" applyFill="1" applyBorder="1" applyAlignment="1">
      <alignment horizontal="right" vertical="center"/>
    </xf>
    <xf numFmtId="164" fontId="19" fillId="2" borderId="3" xfId="0" applyNumberFormat="1" applyFont="1" applyFill="1" applyBorder="1" applyAlignment="1">
      <alignment horizontal="left" vertical="center"/>
    </xf>
    <xf numFmtId="165" fontId="19" fillId="4"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4" fontId="19" fillId="2" borderId="0" xfId="0" applyNumberFormat="1" applyFont="1" applyFill="1" applyAlignment="1">
      <alignment horizontal="right" vertical="center"/>
    </xf>
    <xf numFmtId="164" fontId="19" fillId="0" borderId="5" xfId="0" applyNumberFormat="1" applyFont="1" applyBorder="1" applyAlignment="1">
      <alignment horizontal="left" vertical="center"/>
    </xf>
    <xf numFmtId="165" fontId="19" fillId="3" borderId="3" xfId="0" applyNumberFormat="1" applyFont="1" applyFill="1" applyBorder="1" applyAlignment="1">
      <alignment horizontal="right" vertical="center"/>
    </xf>
    <xf numFmtId="165" fontId="19" fillId="2" borderId="51" xfId="0" applyNumberFormat="1" applyFont="1" applyFill="1" applyBorder="1" applyAlignment="1">
      <alignment horizontal="right" vertical="center"/>
    </xf>
    <xf numFmtId="164" fontId="19" fillId="0" borderId="0" xfId="1" applyNumberFormat="1" applyFont="1" applyAlignment="1">
      <alignment horizontal="left" vertical="center"/>
    </xf>
    <xf numFmtId="165" fontId="19" fillId="3" borderId="5" xfId="1" applyNumberFormat="1" applyFont="1" applyFill="1" applyBorder="1" applyAlignment="1">
      <alignment horizontal="right" vertical="center"/>
    </xf>
    <xf numFmtId="164" fontId="19" fillId="3" borderId="5" xfId="1" applyNumberFormat="1" applyFont="1" applyFill="1" applyBorder="1" applyAlignment="1">
      <alignment horizontal="right" vertical="center"/>
    </xf>
    <xf numFmtId="165" fontId="19" fillId="3" borderId="3" xfId="1" applyNumberFormat="1" applyFont="1" applyFill="1" applyBorder="1" applyAlignment="1">
      <alignment horizontal="right" vertical="center"/>
    </xf>
    <xf numFmtId="0" fontId="19" fillId="0" borderId="0" xfId="0" applyFont="1" applyAlignment="1">
      <alignment horizontal="left" vertical="center" wrapText="1"/>
    </xf>
    <xf numFmtId="0" fontId="0" fillId="0" borderId="0" xfId="0"/>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19" fillId="2" borderId="7" xfId="0" applyNumberFormat="1" applyFont="1" applyFill="1" applyBorder="1" applyAlignment="1">
      <alignment vertical="center"/>
    </xf>
    <xf numFmtId="164" fontId="0" fillId="0" borderId="0" xfId="0" applyNumberFormat="1"/>
    <xf numFmtId="0" fontId="13" fillId="0" borderId="0" xfId="0" applyFont="1"/>
    <xf numFmtId="164" fontId="0" fillId="0" borderId="0" xfId="0" applyNumberFormat="1" applyAlignment="1">
      <alignment horizontal="left"/>
    </xf>
    <xf numFmtId="0" fontId="0" fillId="0" borderId="5" xfId="0" applyBorder="1"/>
    <xf numFmtId="164" fontId="13" fillId="0" borderId="0" xfId="0" applyNumberFormat="1" applyFont="1"/>
    <xf numFmtId="164" fontId="19" fillId="6" borderId="34" xfId="0" applyNumberFormat="1" applyFont="1" applyFill="1" applyBorder="1"/>
    <xf numFmtId="164" fontId="19" fillId="6" borderId="133" xfId="0" applyNumberFormat="1" applyFont="1" applyFill="1" applyBorder="1"/>
    <xf numFmtId="0" fontId="40" fillId="0" borderId="0" xfId="0" applyFont="1"/>
    <xf numFmtId="164" fontId="34" fillId="0" borderId="0" xfId="0" applyNumberFormat="1" applyFont="1" applyAlignment="1">
      <alignment horizontal="left" vertical="center"/>
    </xf>
    <xf numFmtId="164" fontId="40" fillId="0" borderId="50" xfId="0" applyNumberFormat="1" applyFont="1" applyBorder="1"/>
    <xf numFmtId="165" fontId="19" fillId="4" borderId="50" xfId="0" applyNumberFormat="1" applyFont="1" applyFill="1" applyBorder="1" applyAlignment="1">
      <alignment horizontal="right" vertical="center" wrapText="1"/>
    </xf>
    <xf numFmtId="0" fontId="0" fillId="0" borderId="0" xfId="0"/>
    <xf numFmtId="164" fontId="0" fillId="0" borderId="0" xfId="0" applyNumberFormat="1"/>
    <xf numFmtId="0" fontId="0" fillId="0" borderId="5" xfId="0" applyBorder="1"/>
    <xf numFmtId="0" fontId="41" fillId="0" borderId="0" xfId="0" applyFont="1"/>
    <xf numFmtId="164" fontId="16" fillId="15" borderId="0" xfId="0" applyNumberFormat="1" applyFont="1" applyFill="1" applyAlignment="1">
      <alignment horizontal="left" vertical="center"/>
    </xf>
    <xf numFmtId="164" fontId="42" fillId="0" borderId="0" xfId="0" applyNumberFormat="1" applyFont="1"/>
    <xf numFmtId="0" fontId="43" fillId="0" borderId="0" xfId="0" applyFont="1"/>
    <xf numFmtId="164" fontId="16" fillId="15" borderId="0" xfId="0" applyNumberFormat="1" applyFont="1" applyFill="1" applyAlignment="1">
      <alignment vertical="center"/>
    </xf>
    <xf numFmtId="164" fontId="41" fillId="0" borderId="0" xfId="0" applyNumberFormat="1" applyFont="1" applyAlignment="1">
      <alignment horizontal="left"/>
    </xf>
    <xf numFmtId="164" fontId="16" fillId="15" borderId="0" xfId="0" applyNumberFormat="1" applyFont="1" applyFill="1" applyAlignment="1">
      <alignment horizontal="left"/>
    </xf>
    <xf numFmtId="164" fontId="19" fillId="15" borderId="0" xfId="0" applyNumberFormat="1" applyFont="1" applyFill="1"/>
    <xf numFmtId="164" fontId="41" fillId="0" borderId="0" xfId="0" applyNumberFormat="1" applyFont="1"/>
    <xf numFmtId="0" fontId="21" fillId="15" borderId="103" xfId="0" applyFont="1" applyFill="1" applyBorder="1"/>
    <xf numFmtId="0" fontId="19" fillId="15" borderId="104" xfId="0" applyFont="1" applyFill="1" applyBorder="1"/>
    <xf numFmtId="164" fontId="18" fillId="15" borderId="106" xfId="0" applyNumberFormat="1" applyFont="1" applyFill="1" applyBorder="1" applyAlignment="1">
      <alignment vertical="top"/>
    </xf>
    <xf numFmtId="164" fontId="18" fillId="3" borderId="10" xfId="0" applyNumberFormat="1" applyFont="1" applyFill="1" applyBorder="1" applyAlignment="1">
      <alignment vertical="center"/>
    </xf>
    <xf numFmtId="164" fontId="21" fillId="15" borderId="103" xfId="0" applyNumberFormat="1" applyFont="1" applyFill="1" applyBorder="1" applyAlignment="1">
      <alignment vertical="center"/>
    </xf>
    <xf numFmtId="164" fontId="21" fillId="15" borderId="104" xfId="0" applyNumberFormat="1" applyFont="1" applyFill="1" applyBorder="1" applyAlignment="1">
      <alignment vertical="center"/>
    </xf>
    <xf numFmtId="164" fontId="24" fillId="15" borderId="104" xfId="0" applyNumberFormat="1" applyFont="1" applyFill="1" applyBorder="1" applyAlignment="1">
      <alignment vertical="center"/>
    </xf>
    <xf numFmtId="164" fontId="24" fillId="15" borderId="87" xfId="0" applyNumberFormat="1" applyFont="1" applyFill="1" applyBorder="1" applyAlignment="1">
      <alignment vertical="center"/>
    </xf>
    <xf numFmtId="164" fontId="44" fillId="15" borderId="103" xfId="0" applyNumberFormat="1" applyFont="1" applyFill="1" applyBorder="1" applyAlignment="1">
      <alignment vertical="center"/>
    </xf>
    <xf numFmtId="164" fontId="45" fillId="15" borderId="104" xfId="0" applyNumberFormat="1" applyFont="1" applyFill="1" applyBorder="1" applyAlignment="1">
      <alignment vertical="center"/>
    </xf>
    <xf numFmtId="164" fontId="45" fillId="15" borderId="116" xfId="0" applyNumberFormat="1" applyFont="1" applyFill="1" applyBorder="1" applyAlignment="1">
      <alignment vertical="center"/>
    </xf>
    <xf numFmtId="0" fontId="42" fillId="0" borderId="0" xfId="0" applyFont="1"/>
    <xf numFmtId="164" fontId="16" fillId="15" borderId="0" xfId="0" applyNumberFormat="1" applyFont="1" applyFill="1" applyAlignment="1">
      <alignment vertical="top"/>
    </xf>
    <xf numFmtId="164" fontId="16" fillId="15" borderId="53" xfId="0" applyNumberFormat="1" applyFont="1" applyFill="1" applyBorder="1" applyAlignment="1">
      <alignment vertical="center"/>
    </xf>
    <xf numFmtId="164" fontId="16" fillId="15" borderId="54" xfId="0" applyNumberFormat="1" applyFont="1" applyFill="1" applyBorder="1" applyAlignment="1">
      <alignment vertical="center"/>
    </xf>
    <xf numFmtId="164" fontId="19" fillId="0" borderId="55" xfId="0" applyNumberFormat="1" applyFont="1" applyBorder="1"/>
    <xf numFmtId="164" fontId="19" fillId="0" borderId="71" xfId="0" applyNumberFormat="1" applyFont="1" applyBorder="1"/>
    <xf numFmtId="164" fontId="19" fillId="0" borderId="59" xfId="0" applyNumberFormat="1" applyFont="1" applyBorder="1"/>
    <xf numFmtId="164" fontId="3" fillId="15" borderId="53" xfId="0" applyNumberFormat="1" applyFont="1" applyFill="1" applyBorder="1" applyAlignment="1">
      <alignment vertical="center"/>
    </xf>
    <xf numFmtId="164" fontId="19" fillId="17" borderId="18" xfId="0" applyNumberFormat="1" applyFont="1" applyFill="1" applyBorder="1" applyAlignment="1">
      <alignment horizontal="left"/>
    </xf>
    <xf numFmtId="164" fontId="18" fillId="17" borderId="135" xfId="0" applyNumberFormat="1" applyFont="1" applyFill="1" applyBorder="1" applyAlignment="1">
      <alignment horizontal="left" vertical="center" wrapText="1"/>
    </xf>
    <xf numFmtId="0" fontId="0" fillId="0" borderId="0" xfId="0"/>
    <xf numFmtId="164" fontId="0" fillId="0" borderId="0" xfId="0" applyNumberFormat="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4" fontId="0" fillId="0" borderId="0" xfId="0" applyNumberFormat="1"/>
    <xf numFmtId="0" fontId="19" fillId="6" borderId="155" xfId="0" applyFont="1" applyFill="1" applyBorder="1"/>
    <xf numFmtId="164" fontId="0" fillId="0" borderId="0" xfId="0" applyNumberFormat="1" applyBorder="1"/>
    <xf numFmtId="0" fontId="47" fillId="0" borderId="0" xfId="0" applyFont="1"/>
    <xf numFmtId="0" fontId="47" fillId="0" borderId="0" xfId="0" applyFont="1" applyAlignment="1">
      <alignment horizontal="left" vertical="center"/>
    </xf>
    <xf numFmtId="0" fontId="34" fillId="0" borderId="0" xfId="0" applyFont="1" applyAlignment="1">
      <alignment horizontal="right"/>
    </xf>
    <xf numFmtId="0" fontId="48" fillId="0" borderId="0" xfId="0" applyFont="1"/>
    <xf numFmtId="0" fontId="48" fillId="0" borderId="0" xfId="0" applyFont="1" applyAlignment="1">
      <alignment horizontal="right"/>
    </xf>
    <xf numFmtId="165" fontId="19" fillId="2" borderId="51" xfId="0" applyNumberFormat="1" applyFont="1" applyFill="1" applyBorder="1" applyAlignment="1">
      <alignment horizontal="right" vertical="center" wrapText="1"/>
    </xf>
    <xf numFmtId="164" fontId="16" fillId="3" borderId="1" xfId="0" applyNumberFormat="1" applyFont="1" applyFill="1" applyBorder="1" applyAlignment="1">
      <alignment horizontal="center" vertical="center"/>
    </xf>
    <xf numFmtId="0" fontId="0" fillId="0" borderId="6" xfId="0" applyBorder="1"/>
    <xf numFmtId="164" fontId="16" fillId="3" borderId="2" xfId="0" applyNumberFormat="1" applyFont="1" applyFill="1" applyBorder="1" applyAlignment="1">
      <alignment horizontal="center" vertical="center"/>
    </xf>
    <xf numFmtId="0" fontId="9" fillId="0" borderId="0" xfId="0" applyFont="1"/>
    <xf numFmtId="164" fontId="19" fillId="0" borderId="3" xfId="0" applyNumberFormat="1" applyFont="1" applyBorder="1" applyAlignment="1">
      <alignment horizontal="left" vertical="center"/>
    </xf>
    <xf numFmtId="0" fontId="0" fillId="0" borderId="3" xfId="0" applyFont="1" applyBorder="1"/>
    <xf numFmtId="0" fontId="0" fillId="0" borderId="3" xfId="0" applyBorder="1"/>
    <xf numFmtId="0" fontId="0" fillId="0" borderId="0" xfId="0"/>
    <xf numFmtId="164" fontId="34" fillId="0" borderId="0" xfId="0" applyNumberFormat="1" applyFont="1" applyAlignment="1">
      <alignment horizontal="left" vertical="center"/>
    </xf>
    <xf numFmtId="0" fontId="47" fillId="0" borderId="0" xfId="0" applyFont="1"/>
    <xf numFmtId="164" fontId="34" fillId="0" borderId="0" xfId="0" applyNumberFormat="1" applyFont="1" applyAlignment="1">
      <alignment horizontal="left" vertical="center" wrapText="1"/>
    </xf>
    <xf numFmtId="0" fontId="48" fillId="0" borderId="0" xfId="0" applyFont="1"/>
    <xf numFmtId="0" fontId="41" fillId="0" borderId="0" xfId="0" applyFont="1"/>
    <xf numFmtId="164" fontId="42" fillId="0" borderId="0" xfId="0" applyNumberFormat="1" applyFont="1"/>
    <xf numFmtId="164" fontId="18" fillId="6" borderId="2" xfId="0" applyNumberFormat="1" applyFont="1" applyFill="1" applyBorder="1" applyAlignment="1">
      <alignment horizontal="center" vertical="center"/>
    </xf>
    <xf numFmtId="164" fontId="0" fillId="0" borderId="0" xfId="0" applyNumberFormat="1"/>
    <xf numFmtId="164" fontId="18" fillId="13" borderId="2" xfId="0" applyNumberFormat="1" applyFont="1" applyFill="1" applyBorder="1" applyAlignment="1">
      <alignment horizontal="center" vertical="center"/>
    </xf>
    <xf numFmtId="164" fontId="18" fillId="2" borderId="0" xfId="0" applyNumberFormat="1" applyFont="1" applyFill="1"/>
    <xf numFmtId="164" fontId="18" fillId="2" borderId="3" xfId="0" applyNumberFormat="1" applyFont="1" applyFill="1" applyBorder="1" applyAlignment="1">
      <alignment vertical="top"/>
    </xf>
    <xf numFmtId="164" fontId="19" fillId="2" borderId="7" xfId="0" applyNumberFormat="1" applyFont="1" applyFill="1" applyBorder="1" applyAlignment="1">
      <alignment vertical="center"/>
    </xf>
    <xf numFmtId="0" fontId="0" fillId="0" borderId="7" xfId="0" applyBorder="1"/>
    <xf numFmtId="164" fontId="18" fillId="6" borderId="1" xfId="0" applyNumberFormat="1" applyFont="1" applyFill="1" applyBorder="1" applyAlignment="1">
      <alignment horizontal="center" vertical="center"/>
    </xf>
    <xf numFmtId="164" fontId="16" fillId="15" borderId="0" xfId="0" applyNumberFormat="1" applyFont="1" applyFill="1" applyAlignment="1">
      <alignment vertical="top"/>
    </xf>
    <xf numFmtId="164" fontId="0" fillId="16" borderId="0" xfId="0" applyNumberFormat="1" applyFill="1"/>
    <xf numFmtId="164" fontId="18" fillId="4" borderId="0" xfId="0" applyNumberFormat="1" applyFont="1" applyFill="1" applyAlignment="1">
      <alignment horizontal="center" vertical="center"/>
    </xf>
    <xf numFmtId="164" fontId="18" fillId="2" borderId="0" xfId="0" applyNumberFormat="1" applyFont="1" applyFill="1" applyAlignment="1">
      <alignment horizontal="center" vertical="center"/>
    </xf>
    <xf numFmtId="165" fontId="19" fillId="4" borderId="50" xfId="0" applyNumberFormat="1" applyFont="1" applyFill="1" applyBorder="1" applyAlignment="1">
      <alignment horizontal="left" vertical="top" wrapText="1"/>
    </xf>
    <xf numFmtId="0" fontId="0" fillId="0" borderId="50" xfId="0" applyBorder="1"/>
    <xf numFmtId="165" fontId="19" fillId="0" borderId="50" xfId="0" applyNumberFormat="1" applyFont="1" applyFill="1" applyBorder="1" applyAlignment="1">
      <alignment horizontal="left" vertical="top" wrapText="1"/>
    </xf>
    <xf numFmtId="0" fontId="0" fillId="0" borderId="50" xfId="0" applyFill="1" applyBorder="1"/>
    <xf numFmtId="0" fontId="19" fillId="0" borderId="0" xfId="0" applyFont="1" applyAlignment="1">
      <alignment horizontal="left" vertical="center" wrapText="1"/>
    </xf>
    <xf numFmtId="164" fontId="0" fillId="0" borderId="0" xfId="0" applyNumberFormat="1" applyAlignment="1">
      <alignment horizontal="left"/>
    </xf>
    <xf numFmtId="164" fontId="41" fillId="0" borderId="0" xfId="0" applyNumberFormat="1" applyFont="1" applyAlignment="1">
      <alignment horizontal="left" wrapText="1"/>
    </xf>
    <xf numFmtId="164" fontId="42" fillId="0" borderId="0" xfId="0" applyNumberFormat="1" applyFont="1" applyAlignment="1">
      <alignment horizontal="left"/>
    </xf>
    <xf numFmtId="164" fontId="18" fillId="14" borderId="9" xfId="0" applyNumberFormat="1" applyFont="1" applyFill="1" applyBorder="1" applyAlignment="1">
      <alignment vertical="top" wrapText="1"/>
    </xf>
    <xf numFmtId="0" fontId="0" fillId="0" borderId="2" xfId="0" applyBorder="1"/>
    <xf numFmtId="0" fontId="0" fillId="0" borderId="9" xfId="0" applyBorder="1"/>
    <xf numFmtId="164" fontId="18" fillId="14" borderId="156" xfId="0" applyNumberFormat="1" applyFont="1" applyFill="1" applyBorder="1" applyAlignment="1">
      <alignment vertical="top" wrapText="1"/>
    </xf>
    <xf numFmtId="0" fontId="0" fillId="0" borderId="157" xfId="0" applyBorder="1"/>
    <xf numFmtId="0" fontId="0" fillId="0" borderId="158" xfId="0" applyBorder="1"/>
    <xf numFmtId="164" fontId="21" fillId="5" borderId="18" xfId="0" applyNumberFormat="1" applyFont="1" applyFill="1" applyBorder="1" applyAlignment="1">
      <alignment horizontal="left" vertical="center" wrapText="1"/>
    </xf>
    <xf numFmtId="0" fontId="0" fillId="0" borderId="5" xfId="0" applyBorder="1"/>
    <xf numFmtId="0" fontId="0" fillId="0" borderId="17" xfId="0" applyBorder="1"/>
    <xf numFmtId="164" fontId="44" fillId="15" borderId="117" xfId="0" applyNumberFormat="1" applyFont="1" applyFill="1" applyBorder="1" applyAlignment="1">
      <alignment horizontal="left" vertical="center" wrapText="1"/>
    </xf>
    <xf numFmtId="0" fontId="46" fillId="16" borderId="104" xfId="0" applyFont="1" applyFill="1" applyBorder="1"/>
    <xf numFmtId="0" fontId="46" fillId="16" borderId="116" xfId="0" applyFont="1" applyFill="1" applyBorder="1"/>
    <xf numFmtId="164" fontId="13" fillId="0" borderId="0" xfId="0" applyNumberFormat="1" applyFont="1"/>
    <xf numFmtId="164" fontId="13" fillId="0" borderId="0" xfId="0" applyNumberFormat="1" applyFont="1" applyAlignment="1">
      <alignment horizontal="left" wrapText="1"/>
    </xf>
    <xf numFmtId="164" fontId="39" fillId="14" borderId="123" xfId="0" applyNumberFormat="1" applyFont="1" applyFill="1" applyBorder="1" applyAlignment="1">
      <alignment horizontal="center" wrapText="1"/>
    </xf>
    <xf numFmtId="0" fontId="0" fillId="0" borderId="33" xfId="0" applyBorder="1"/>
    <xf numFmtId="0" fontId="0" fillId="0" borderId="140" xfId="0" applyBorder="1"/>
    <xf numFmtId="164" fontId="39" fillId="14" borderId="124" xfId="0" applyNumberFormat="1" applyFont="1" applyFill="1" applyBorder="1" applyAlignment="1">
      <alignment horizontal="center" wrapText="1"/>
    </xf>
    <xf numFmtId="0" fontId="0" fillId="0" borderId="125" xfId="0" applyBorder="1"/>
    <xf numFmtId="0" fontId="0" fillId="0" borderId="141" xfId="0" applyBorder="1"/>
    <xf numFmtId="164" fontId="13" fillId="0" borderId="0" xfId="0" applyNumberFormat="1" applyFont="1" applyAlignment="1">
      <alignment horizontal="left"/>
    </xf>
    <xf numFmtId="164" fontId="18" fillId="6" borderId="123" xfId="0" applyNumberFormat="1" applyFont="1" applyFill="1" applyBorder="1" applyAlignment="1">
      <alignment horizontal="left" vertical="center" wrapText="1"/>
    </xf>
    <xf numFmtId="164" fontId="18" fillId="6" borderId="124" xfId="0" applyNumberFormat="1" applyFont="1" applyFill="1" applyBorder="1" applyAlignment="1">
      <alignment horizontal="left" vertical="center" wrapText="1"/>
    </xf>
    <xf numFmtId="164" fontId="21" fillId="15" borderId="142" xfId="0" applyNumberFormat="1" applyFont="1" applyFill="1" applyBorder="1" applyAlignment="1">
      <alignment vertical="center"/>
    </xf>
    <xf numFmtId="164" fontId="21" fillId="15" borderId="130" xfId="0" applyNumberFormat="1" applyFont="1" applyFill="1" applyBorder="1" applyAlignment="1">
      <alignment vertical="center"/>
    </xf>
    <xf numFmtId="164" fontId="21" fillId="15" borderId="131" xfId="0" applyNumberFormat="1" applyFont="1" applyFill="1" applyBorder="1" applyAlignment="1">
      <alignment vertical="center"/>
    </xf>
    <xf numFmtId="164" fontId="19" fillId="6" borderId="34" xfId="0" applyNumberFormat="1" applyFont="1" applyFill="1" applyBorder="1"/>
    <xf numFmtId="164" fontId="19" fillId="6" borderId="133" xfId="0" applyNumberFormat="1" applyFont="1" applyFill="1" applyBorder="1"/>
    <xf numFmtId="164" fontId="18" fillId="13" borderId="152" xfId="0" applyNumberFormat="1" applyFont="1" applyFill="1" applyBorder="1" applyAlignment="1">
      <alignment horizontal="left" vertical="top" wrapText="1"/>
    </xf>
    <xf numFmtId="164" fontId="18" fillId="13" borderId="35" xfId="0" applyNumberFormat="1" applyFont="1" applyFill="1" applyBorder="1" applyAlignment="1">
      <alignment horizontal="left" vertical="top" wrapText="1"/>
    </xf>
    <xf numFmtId="164" fontId="18" fillId="13" borderId="154" xfId="0" applyNumberFormat="1" applyFont="1" applyFill="1" applyBorder="1" applyAlignment="1">
      <alignment horizontal="left" vertical="top" wrapText="1"/>
    </xf>
    <xf numFmtId="164" fontId="18" fillId="13" borderId="138" xfId="0" applyNumberFormat="1" applyFont="1" applyFill="1" applyBorder="1" applyAlignment="1">
      <alignment horizontal="left" vertical="top" wrapText="1"/>
    </xf>
    <xf numFmtId="164" fontId="18" fillId="13" borderId="136" xfId="0" applyNumberFormat="1" applyFont="1" applyFill="1" applyBorder="1" applyAlignment="1">
      <alignment horizontal="left" vertical="top" wrapText="1"/>
    </xf>
    <xf numFmtId="164" fontId="18" fillId="13" borderId="134" xfId="0" applyNumberFormat="1" applyFont="1" applyFill="1" applyBorder="1" applyAlignment="1">
      <alignment horizontal="left" vertical="top" wrapText="1"/>
    </xf>
    <xf numFmtId="164" fontId="18" fillId="13" borderId="153" xfId="0" applyNumberFormat="1" applyFont="1" applyFill="1" applyBorder="1" applyAlignment="1">
      <alignment horizontal="left" vertical="top" wrapText="1"/>
    </xf>
    <xf numFmtId="164" fontId="18" fillId="13" borderId="17" xfId="0" applyNumberFormat="1" applyFont="1" applyFill="1" applyBorder="1" applyAlignment="1">
      <alignment horizontal="left" vertical="top" wrapText="1"/>
    </xf>
    <xf numFmtId="164" fontId="18" fillId="13" borderId="151" xfId="0" applyNumberFormat="1" applyFont="1" applyFill="1" applyBorder="1" applyAlignment="1">
      <alignment horizontal="left" vertical="top" wrapText="1"/>
    </xf>
    <xf numFmtId="164" fontId="21" fillId="5" borderId="142" xfId="0" applyNumberFormat="1" applyFont="1" applyFill="1" applyBorder="1" applyAlignment="1">
      <alignment vertical="center"/>
    </xf>
    <xf numFmtId="0" fontId="0" fillId="0" borderId="130" xfId="0" applyBorder="1"/>
    <xf numFmtId="0" fontId="0" fillId="0" borderId="131" xfId="0" applyBorder="1"/>
    <xf numFmtId="0" fontId="0" fillId="0" borderId="34" xfId="0" applyBorder="1"/>
    <xf numFmtId="0" fontId="0" fillId="0" borderId="133" xfId="0" applyBorder="1"/>
    <xf numFmtId="164" fontId="18" fillId="13" borderId="36" xfId="0" applyNumberFormat="1" applyFont="1" applyFill="1" applyBorder="1" applyAlignment="1">
      <alignment horizontal="left" vertical="top" wrapText="1"/>
    </xf>
    <xf numFmtId="0" fontId="0" fillId="0" borderId="35" xfId="0" applyBorder="1"/>
    <xf numFmtId="164" fontId="18" fillId="13" borderId="18" xfId="0" applyNumberFormat="1" applyFont="1" applyFill="1" applyBorder="1" applyAlignment="1">
      <alignment horizontal="left" vertical="top" wrapText="1"/>
    </xf>
    <xf numFmtId="0" fontId="0" fillId="0" borderId="145" xfId="0" applyBorder="1"/>
    <xf numFmtId="164" fontId="18" fillId="13" borderId="70" xfId="0" applyNumberFormat="1" applyFont="1" applyFill="1" applyBorder="1" applyAlignment="1">
      <alignment horizontal="left" vertical="top" wrapText="1"/>
    </xf>
    <xf numFmtId="0" fontId="0" fillId="0" borderId="143" xfId="0" applyBorder="1"/>
    <xf numFmtId="164" fontId="18" fillId="13" borderId="66" xfId="0" applyNumberFormat="1" applyFont="1" applyFill="1" applyBorder="1" applyAlignment="1">
      <alignment horizontal="left" vertical="top" wrapText="1"/>
    </xf>
    <xf numFmtId="164" fontId="18" fillId="13" borderId="37" xfId="0" applyNumberFormat="1" applyFont="1" applyFill="1" applyBorder="1" applyAlignment="1">
      <alignment horizontal="left" vertical="top" wrapText="1"/>
    </xf>
    <xf numFmtId="0" fontId="0" fillId="0" borderId="44" xfId="0" applyBorder="1"/>
    <xf numFmtId="0" fontId="0" fillId="0" borderId="48" xfId="0" applyBorder="1"/>
    <xf numFmtId="0" fontId="0" fillId="0" borderId="146" xfId="0" applyBorder="1"/>
    <xf numFmtId="0" fontId="0" fillId="0" borderId="134" xfId="0" applyBorder="1"/>
    <xf numFmtId="0" fontId="0" fillId="0" borderId="144" xfId="0" applyBorder="1"/>
    <xf numFmtId="164" fontId="18" fillId="13" borderId="147" xfId="0" applyNumberFormat="1" applyFont="1" applyFill="1" applyBorder="1" applyAlignment="1">
      <alignment horizontal="left" vertical="top" wrapText="1"/>
    </xf>
    <xf numFmtId="0" fontId="0" fillId="0" borderId="138" xfId="0" applyBorder="1"/>
    <xf numFmtId="164" fontId="21" fillId="15" borderId="150" xfId="0" applyNumberFormat="1" applyFont="1" applyFill="1" applyBorder="1" applyAlignment="1">
      <alignment horizontal="left" vertical="center"/>
    </xf>
    <xf numFmtId="164" fontId="21" fillId="15" borderId="44" xfId="0" applyNumberFormat="1" applyFont="1" applyFill="1" applyBorder="1" applyAlignment="1">
      <alignment horizontal="left" vertical="center"/>
    </xf>
    <xf numFmtId="164" fontId="18" fillId="17" borderId="18" xfId="0" applyNumberFormat="1" applyFont="1" applyFill="1" applyBorder="1" applyAlignment="1">
      <alignment horizontal="left" vertical="top" wrapText="1"/>
    </xf>
    <xf numFmtId="164" fontId="18" fillId="17" borderId="36" xfId="0" applyNumberFormat="1" applyFont="1" applyFill="1" applyBorder="1" applyAlignment="1">
      <alignment horizontal="left" vertical="top" wrapText="1"/>
    </xf>
    <xf numFmtId="164" fontId="18" fillId="17" borderId="70" xfId="0" applyNumberFormat="1" applyFont="1" applyFill="1" applyBorder="1" applyAlignment="1">
      <alignment horizontal="left" vertical="top" wrapText="1"/>
    </xf>
    <xf numFmtId="164" fontId="18" fillId="17" borderId="35" xfId="0" applyNumberFormat="1" applyFont="1" applyFill="1" applyBorder="1" applyAlignment="1">
      <alignment horizontal="left" vertical="top" wrapText="1"/>
    </xf>
    <xf numFmtId="164" fontId="18" fillId="17" borderId="66" xfId="0" applyNumberFormat="1" applyFont="1" applyFill="1" applyBorder="1" applyAlignment="1">
      <alignment horizontal="left" vertical="top" wrapText="1"/>
    </xf>
    <xf numFmtId="0" fontId="42" fillId="0" borderId="0" xfId="0" applyFont="1"/>
    <xf numFmtId="164" fontId="35" fillId="0" borderId="61" xfId="0" applyNumberFormat="1" applyFont="1" applyBorder="1" applyAlignment="1">
      <alignment horizontal="left" vertical="top" wrapText="1"/>
    </xf>
    <xf numFmtId="0" fontId="0" fillId="0" borderId="53" xfId="0" applyBorder="1"/>
    <xf numFmtId="164" fontId="33" fillId="0" borderId="148" xfId="0" applyNumberFormat="1" applyFont="1" applyBorder="1" applyAlignment="1">
      <alignment horizontal="left" vertical="top" wrapText="1"/>
    </xf>
    <xf numFmtId="0" fontId="0" fillId="0" borderId="149" xfId="0" applyBorder="1"/>
  </cellXfs>
  <cellStyles count="2">
    <cellStyle name="Standard" xfId="0" builtinId="0"/>
    <cellStyle name="Standard 2" xfId="1" xr:uid="{00000000-0005-0000-0000-000001000000}"/>
  </cellStyles>
  <dxfs count="0"/>
  <tableStyles count="0" defaultTableStyle="TableStyleMedium2" defaultPivotStyle="PivotStyleLight16"/>
  <colors>
    <mruColors>
      <color rgb="FF0044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32845</xdr:rowOff>
    </xdr:from>
    <xdr:to>
      <xdr:col>1</xdr:col>
      <xdr:colOff>1312479</xdr:colOff>
      <xdr:row>4</xdr:row>
      <xdr:rowOff>183274</xdr:rowOff>
    </xdr:to>
    <xdr:pic>
      <xdr:nvPicPr>
        <xdr:cNvPr id="4" name="Bild 1" descr="Beschreibung: AKTUELLE DATEN:AKTUELLE_PROJEKTE:MUENCHENER_HYP:mhyp_Redesign und Werbelinie:mhyp_4213_Logos:MHyp:MuenchenerHyp_Logo_Formate:07_WORD+PDF_Import:MuenchenerHyp_WORD_A4.pdf">
          <a:extLst>
            <a:ext uri="{FF2B5EF4-FFF2-40B4-BE49-F238E27FC236}">
              <a16:creationId xmlns:a16="http://schemas.microsoft.com/office/drawing/2014/main" id="{054ACE71-677B-4076-8648-173D70026C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845"/>
          <a:ext cx="13716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87"/>
  <sheetViews>
    <sheetView showGridLines="0" showRowColHeaders="0" tabSelected="1" showRuler="0" zoomScaleNormal="100" workbookViewId="0">
      <selection activeCell="G5" sqref="G5"/>
    </sheetView>
  </sheetViews>
  <sheetFormatPr baseColWidth="10" defaultColWidth="9.140625" defaultRowHeight="12.75" x14ac:dyDescent="0.2"/>
  <cols>
    <col min="1" max="1" width="0.85546875" style="1" customWidth="1"/>
    <col min="2" max="2" width="27.7109375" style="325" customWidth="1"/>
    <col min="3" max="3" width="7.7109375" style="325" customWidth="1"/>
    <col min="4" max="7" width="13.7109375" style="325" customWidth="1"/>
    <col min="8" max="9" width="16.28515625" style="325" customWidth="1"/>
    <col min="10" max="1025" width="6.28515625" style="325" customWidth="1"/>
  </cols>
  <sheetData>
    <row r="1" spans="1:10" ht="5.0999999999999996" customHeight="1" x14ac:dyDescent="0.2"/>
    <row r="2" spans="1:10" ht="15" customHeight="1" x14ac:dyDescent="0.2">
      <c r="B2" s="2"/>
      <c r="G2" s="3" t="s">
        <v>0</v>
      </c>
      <c r="H2" s="4"/>
      <c r="I2" s="4"/>
    </row>
    <row r="3" spans="1:10" ht="15" customHeight="1" x14ac:dyDescent="0.2">
      <c r="G3" s="5" t="s">
        <v>1</v>
      </c>
      <c r="H3" s="6"/>
      <c r="I3" s="6"/>
    </row>
    <row r="4" spans="1:10" ht="15" customHeight="1" x14ac:dyDescent="0.2">
      <c r="G4" s="5" t="s">
        <v>2</v>
      </c>
      <c r="H4" s="6"/>
      <c r="I4" s="6"/>
      <c r="J4" s="7"/>
    </row>
    <row r="5" spans="1:10" ht="15" customHeight="1" x14ac:dyDescent="0.2">
      <c r="G5" s="5"/>
      <c r="H5" s="6"/>
      <c r="I5" s="6"/>
      <c r="J5" s="7"/>
    </row>
    <row r="6" spans="1:10" ht="15" customHeight="1" x14ac:dyDescent="0.2">
      <c r="G6" s="5"/>
      <c r="H6" s="6"/>
      <c r="I6" s="6"/>
      <c r="J6" s="7"/>
    </row>
    <row r="7" spans="1:10" ht="15" customHeight="1" x14ac:dyDescent="0.2">
      <c r="G7" s="5"/>
      <c r="H7" s="6"/>
      <c r="I7" s="6"/>
    </row>
    <row r="8" spans="1:10" s="8" customFormat="1" ht="14.1" customHeight="1" x14ac:dyDescent="0.2">
      <c r="A8" s="9"/>
      <c r="G8" s="5"/>
      <c r="H8" s="6"/>
      <c r="I8" s="6"/>
    </row>
    <row r="9" spans="1:10" ht="15" customHeight="1" x14ac:dyDescent="0.25">
      <c r="A9" s="9"/>
      <c r="B9" s="10"/>
      <c r="C9" s="11"/>
      <c r="D9" s="329"/>
      <c r="E9" s="329"/>
      <c r="F9" s="329"/>
      <c r="G9" s="329"/>
      <c r="H9" s="329"/>
      <c r="I9" s="329"/>
    </row>
    <row r="10" spans="1:10" ht="15" customHeight="1" x14ac:dyDescent="0.2">
      <c r="A10" s="9"/>
      <c r="B10" s="184"/>
    </row>
    <row r="11" spans="1:10" ht="15" customHeight="1" x14ac:dyDescent="0.2">
      <c r="A11" s="9"/>
    </row>
    <row r="12" spans="1:10" ht="15" customHeight="1" x14ac:dyDescent="0.2">
      <c r="A12" s="9"/>
    </row>
    <row r="13" spans="1:10" ht="15" customHeight="1" x14ac:dyDescent="0.2">
      <c r="A13" s="9"/>
    </row>
    <row r="14" spans="1:10" ht="15" customHeight="1" x14ac:dyDescent="0.2">
      <c r="A14" s="9"/>
      <c r="B14" s="12" t="s">
        <v>3</v>
      </c>
      <c r="C14" s="13"/>
      <c r="D14" s="13"/>
      <c r="E14" s="13"/>
      <c r="F14" s="13"/>
      <c r="G14" s="13"/>
      <c r="H14" s="13"/>
      <c r="I14" s="13"/>
    </row>
    <row r="15" spans="1:10" ht="6.75" customHeight="1" x14ac:dyDescent="0.2">
      <c r="A15" s="9"/>
      <c r="B15" s="14"/>
    </row>
    <row r="16" spans="1:10" ht="15" customHeight="1" x14ac:dyDescent="0.2">
      <c r="A16" s="9"/>
      <c r="B16" s="343" t="str">
        <f>"Pfandbriefe outstanding and their cover"</f>
        <v>Pfandbriefe outstanding and their cover</v>
      </c>
    </row>
    <row r="17" spans="1:9" ht="15" customHeight="1" x14ac:dyDescent="0.2">
      <c r="A17" s="9"/>
      <c r="B17" s="343" t="s">
        <v>326</v>
      </c>
    </row>
    <row r="18" spans="1:9" ht="21" customHeight="1" x14ac:dyDescent="0.2">
      <c r="A18" s="9"/>
    </row>
    <row r="19" spans="1:9" s="8" customFormat="1" ht="13.9" customHeight="1" x14ac:dyDescent="0.2">
      <c r="A19" s="15">
        <v>0</v>
      </c>
      <c r="B19" s="304" t="s">
        <v>4</v>
      </c>
      <c r="C19" s="304"/>
      <c r="D19" s="386" t="s">
        <v>5</v>
      </c>
      <c r="E19" s="387"/>
      <c r="F19" s="386" t="s">
        <v>6</v>
      </c>
      <c r="G19" s="387"/>
      <c r="H19" s="388" t="s">
        <v>7</v>
      </c>
      <c r="I19" s="389"/>
    </row>
    <row r="20" spans="1:9" s="8" customFormat="1" ht="15" customHeight="1" x14ac:dyDescent="0.2">
      <c r="A20" s="15">
        <v>0</v>
      </c>
      <c r="B20" s="305"/>
      <c r="C20" s="306"/>
      <c r="D20" s="16" t="s">
        <v>327</v>
      </c>
      <c r="E20" s="17" t="s">
        <v>328</v>
      </c>
      <c r="F20" s="18" t="s">
        <v>327</v>
      </c>
      <c r="G20" s="17" t="s">
        <v>328</v>
      </c>
      <c r="H20" s="18" t="s">
        <v>327</v>
      </c>
      <c r="I20" s="17" t="s">
        <v>328</v>
      </c>
    </row>
    <row r="21" spans="1:9" ht="15" customHeight="1" x14ac:dyDescent="0.2">
      <c r="A21" s="15">
        <v>0</v>
      </c>
      <c r="B21" s="344" t="s">
        <v>8</v>
      </c>
      <c r="C21" s="307" t="s">
        <v>9</v>
      </c>
      <c r="D21" s="308">
        <v>33757.300000000003</v>
      </c>
      <c r="E21" s="309">
        <v>32786.141000000003</v>
      </c>
      <c r="F21" s="308">
        <v>29979.4</v>
      </c>
      <c r="G21" s="309">
        <v>29476.969829999998</v>
      </c>
      <c r="H21" s="308">
        <v>26539.5</v>
      </c>
      <c r="I21" s="309">
        <v>23250.305079999998</v>
      </c>
    </row>
    <row r="22" spans="1:9" ht="15" customHeight="1" x14ac:dyDescent="0.2">
      <c r="A22" s="15">
        <v>0</v>
      </c>
      <c r="B22" s="307" t="s">
        <v>10</v>
      </c>
      <c r="C22" s="307" t="s">
        <v>9</v>
      </c>
      <c r="D22" s="308">
        <v>0</v>
      </c>
      <c r="E22" s="309">
        <v>0</v>
      </c>
      <c r="F22" s="308">
        <v>0</v>
      </c>
      <c r="G22" s="309">
        <v>0</v>
      </c>
      <c r="H22" s="308">
        <v>0</v>
      </c>
      <c r="I22" s="309">
        <v>0</v>
      </c>
    </row>
    <row r="23" spans="1:9" ht="15" customHeight="1" x14ac:dyDescent="0.2">
      <c r="A23" s="15">
        <v>0</v>
      </c>
      <c r="B23" s="310" t="s">
        <v>11</v>
      </c>
      <c r="C23" s="310" t="str">
        <f>C21</f>
        <v>(€ mn.)</v>
      </c>
      <c r="D23" s="311">
        <v>36985.1</v>
      </c>
      <c r="E23" s="312">
        <v>34471.259230000003</v>
      </c>
      <c r="F23" s="311">
        <v>34469.599999999999</v>
      </c>
      <c r="G23" s="312">
        <v>32723.059959999999</v>
      </c>
      <c r="H23" s="311">
        <v>30804.7</v>
      </c>
      <c r="I23" s="312">
        <v>26014.36894</v>
      </c>
    </row>
    <row r="24" spans="1:9" ht="15" customHeight="1" x14ac:dyDescent="0.2">
      <c r="A24" s="15">
        <v>0</v>
      </c>
      <c r="B24" s="313" t="s">
        <v>10</v>
      </c>
      <c r="C24" s="313" t="str">
        <f>C21</f>
        <v>(€ mn.)</v>
      </c>
      <c r="D24" s="314">
        <v>0</v>
      </c>
      <c r="E24" s="315">
        <v>0</v>
      </c>
      <c r="F24" s="314">
        <v>0</v>
      </c>
      <c r="G24" s="315">
        <v>0</v>
      </c>
      <c r="H24" s="314">
        <v>0</v>
      </c>
      <c r="I24" s="315">
        <v>0</v>
      </c>
    </row>
    <row r="25" spans="1:9" ht="15" customHeight="1" x14ac:dyDescent="0.2">
      <c r="A25" s="15">
        <v>0</v>
      </c>
      <c r="B25" s="307" t="s">
        <v>12</v>
      </c>
      <c r="C25" s="307" t="str">
        <f>C21</f>
        <v>(€ mn.)</v>
      </c>
      <c r="D25" s="308">
        <v>3227.7999999999956</v>
      </c>
      <c r="E25" s="309">
        <v>1685.11823</v>
      </c>
      <c r="F25" s="308">
        <v>4490.1999999999971</v>
      </c>
      <c r="G25" s="309">
        <v>3246.0901300000005</v>
      </c>
      <c r="H25" s="308">
        <v>4265.2000000000007</v>
      </c>
      <c r="I25" s="309">
        <v>2764.063860000002</v>
      </c>
    </row>
    <row r="26" spans="1:9" ht="15" customHeight="1" x14ac:dyDescent="0.2">
      <c r="A26" s="15">
        <v>0</v>
      </c>
      <c r="B26" s="390" t="s">
        <v>13</v>
      </c>
      <c r="C26" s="392"/>
      <c r="D26" s="314">
        <v>9.5617836734572812</v>
      </c>
      <c r="E26" s="315">
        <v>5.1397272707391819</v>
      </c>
      <c r="F26" s="314">
        <v>14.977617964335501</v>
      </c>
      <c r="G26" s="315">
        <v>11.012292473483189</v>
      </c>
      <c r="H26" s="314">
        <v>16.071139245275912</v>
      </c>
      <c r="I26" s="315">
        <v>11.888290714850276</v>
      </c>
    </row>
    <row r="27" spans="1:9" ht="15" customHeight="1" x14ac:dyDescent="0.2">
      <c r="A27" s="15"/>
      <c r="B27" s="320" t="s">
        <v>14</v>
      </c>
      <c r="C27" s="307" t="str">
        <f>C23</f>
        <v>(€ mn.)</v>
      </c>
      <c r="D27" s="308">
        <v>1243.5999999999999</v>
      </c>
      <c r="E27" s="309">
        <v>1200.04106</v>
      </c>
      <c r="F27" s="308">
        <v>599.6</v>
      </c>
      <c r="G27" s="309">
        <v>589.5394</v>
      </c>
      <c r="H27" s="321"/>
      <c r="I27" s="322"/>
    </row>
    <row r="28" spans="1:9" ht="15" customHeight="1" x14ac:dyDescent="0.2">
      <c r="A28" s="15"/>
      <c r="B28" s="320" t="s">
        <v>15</v>
      </c>
      <c r="C28" s="307" t="str">
        <f>C24</f>
        <v>(€ mn.)</v>
      </c>
      <c r="D28" s="308">
        <v>0</v>
      </c>
      <c r="E28" s="309">
        <v>0</v>
      </c>
      <c r="F28" s="308">
        <v>0</v>
      </c>
      <c r="G28" s="309">
        <v>0</v>
      </c>
      <c r="H28" s="323"/>
      <c r="I28" s="323"/>
    </row>
    <row r="29" spans="1:9" ht="15" customHeight="1" x14ac:dyDescent="0.2">
      <c r="A29" s="15"/>
      <c r="B29" s="320" t="s">
        <v>16</v>
      </c>
      <c r="C29" s="307" t="str">
        <f>C25</f>
        <v>(€ mn.)</v>
      </c>
      <c r="D29" s="314">
        <v>1984.2</v>
      </c>
      <c r="E29" s="315">
        <v>485.07717000000002</v>
      </c>
      <c r="F29" s="314">
        <v>3890.6</v>
      </c>
      <c r="G29" s="315">
        <v>2656.5507299999999</v>
      </c>
      <c r="H29" s="323"/>
      <c r="I29" s="323"/>
    </row>
    <row r="30" spans="1:9" ht="12" customHeight="1" x14ac:dyDescent="0.2">
      <c r="A30" s="9"/>
      <c r="B30" s="307"/>
      <c r="C30" s="307"/>
      <c r="D30" s="19"/>
      <c r="E30" s="316"/>
      <c r="F30" s="19"/>
      <c r="G30" s="316"/>
      <c r="H30" s="19"/>
      <c r="I30" s="316"/>
    </row>
    <row r="31" spans="1:9" ht="30" customHeight="1" x14ac:dyDescent="0.2">
      <c r="A31" s="9"/>
      <c r="B31" s="22" t="s">
        <v>17</v>
      </c>
      <c r="C31" s="317" t="str">
        <f>C21</f>
        <v>(€ mn.)</v>
      </c>
      <c r="D31" s="23">
        <v>3227.8</v>
      </c>
      <c r="E31" s="24">
        <v>1685.11823</v>
      </c>
      <c r="F31" s="23">
        <v>4490.2</v>
      </c>
      <c r="G31" s="24">
        <v>3246.09013</v>
      </c>
      <c r="H31" s="25"/>
      <c r="I31" s="26"/>
    </row>
    <row r="32" spans="1:9" ht="15" customHeight="1" x14ac:dyDescent="0.2">
      <c r="A32" s="15">
        <v>0</v>
      </c>
      <c r="B32" s="390" t="s">
        <v>13</v>
      </c>
      <c r="C32" s="392"/>
      <c r="D32" s="314">
        <v>9.5617836734572954</v>
      </c>
      <c r="E32" s="315">
        <v>5.1397272707391819</v>
      </c>
      <c r="F32" s="314">
        <v>14.97761796433551</v>
      </c>
      <c r="G32" s="315">
        <v>11.012292473483187</v>
      </c>
      <c r="H32" s="318"/>
      <c r="I32" s="318"/>
    </row>
    <row r="33" spans="1:9" ht="12" customHeight="1" x14ac:dyDescent="0.2">
      <c r="A33" s="9"/>
      <c r="B33" s="307" t="str">
        <f>FnRwbBerH</f>
        <v>* The dynamic approach was used for calculating the risk-adjusted net present value" according to section 5 para. 1 no. 2 of the Net Present Value Regulation (PfandBarwertV).</v>
      </c>
      <c r="C33" s="307"/>
      <c r="D33" s="21"/>
      <c r="E33" s="21"/>
      <c r="F33" s="21"/>
      <c r="G33" s="21"/>
      <c r="H33" s="21"/>
      <c r="I33" s="21"/>
    </row>
    <row r="34" spans="1:9" ht="20.100000000000001" customHeight="1" x14ac:dyDescent="0.2">
      <c r="B34" s="8"/>
      <c r="C34" s="8"/>
      <c r="D34" s="8"/>
      <c r="E34" s="8"/>
      <c r="F34" s="8"/>
      <c r="G34" s="8"/>
      <c r="H34" s="8"/>
      <c r="I34" s="8"/>
    </row>
    <row r="35" spans="1:9" s="8" customFormat="1" ht="13.9" customHeight="1" x14ac:dyDescent="0.2">
      <c r="A35" s="15">
        <v>1</v>
      </c>
      <c r="B35" s="304" t="s">
        <v>4</v>
      </c>
      <c r="C35" s="304"/>
      <c r="D35" s="386" t="s">
        <v>5</v>
      </c>
      <c r="E35" s="387"/>
      <c r="F35" s="386" t="s">
        <v>6</v>
      </c>
      <c r="G35" s="387"/>
      <c r="H35" s="388" t="s">
        <v>7</v>
      </c>
      <c r="I35" s="389"/>
    </row>
    <row r="36" spans="1:9" ht="15" customHeight="1" x14ac:dyDescent="0.2">
      <c r="A36" s="15">
        <v>1</v>
      </c>
      <c r="B36" s="305"/>
      <c r="C36" s="306"/>
      <c r="D36" s="16" t="s">
        <v>327</v>
      </c>
      <c r="E36" s="17" t="s">
        <v>328</v>
      </c>
      <c r="F36" s="18" t="s">
        <v>327</v>
      </c>
      <c r="G36" s="17" t="s">
        <v>328</v>
      </c>
      <c r="H36" s="18" t="s">
        <v>327</v>
      </c>
      <c r="I36" s="17" t="s">
        <v>328</v>
      </c>
    </row>
    <row r="37" spans="1:9" ht="15" customHeight="1" x14ac:dyDescent="0.2">
      <c r="A37" s="15">
        <v>1</v>
      </c>
      <c r="B37" s="344" t="s">
        <v>18</v>
      </c>
      <c r="C37" s="307" t="str">
        <f>C27</f>
        <v>(€ mn.)</v>
      </c>
      <c r="D37" s="308">
        <v>1246.2</v>
      </c>
      <c r="E37" s="309">
        <v>1305.39309</v>
      </c>
      <c r="F37" s="308">
        <v>1313.2</v>
      </c>
      <c r="G37" s="309">
        <v>1410.6224400000001</v>
      </c>
      <c r="H37" s="308">
        <v>1160.3</v>
      </c>
      <c r="I37" s="309">
        <v>1067.7512300000001</v>
      </c>
    </row>
    <row r="38" spans="1:9" s="8" customFormat="1" ht="15" customHeight="1" x14ac:dyDescent="0.2">
      <c r="A38" s="15">
        <v>1</v>
      </c>
      <c r="B38" s="307" t="s">
        <v>10</v>
      </c>
      <c r="C38" s="307" t="str">
        <f>C37</f>
        <v>(€ mn.)</v>
      </c>
      <c r="D38" s="308">
        <v>0</v>
      </c>
      <c r="E38" s="309">
        <v>0</v>
      </c>
      <c r="F38" s="308">
        <v>0</v>
      </c>
      <c r="G38" s="309">
        <v>0</v>
      </c>
      <c r="H38" s="308">
        <v>0</v>
      </c>
      <c r="I38" s="309">
        <v>0</v>
      </c>
    </row>
    <row r="39" spans="1:9" ht="15" customHeight="1" x14ac:dyDescent="0.2">
      <c r="A39" s="15">
        <v>1</v>
      </c>
      <c r="B39" s="310" t="s">
        <v>11</v>
      </c>
      <c r="C39" s="310" t="str">
        <f>C37</f>
        <v>(€ mn.)</v>
      </c>
      <c r="D39" s="311">
        <v>1441.9</v>
      </c>
      <c r="E39" s="312">
        <v>1443.6476500000001</v>
      </c>
      <c r="F39" s="311">
        <v>1482.6</v>
      </c>
      <c r="G39" s="312">
        <v>1547.0899099999999</v>
      </c>
      <c r="H39" s="311">
        <v>1268.9000000000001</v>
      </c>
      <c r="I39" s="312">
        <v>1107.2143900000001</v>
      </c>
    </row>
    <row r="40" spans="1:9" ht="15" customHeight="1" x14ac:dyDescent="0.2">
      <c r="A40" s="15">
        <v>1</v>
      </c>
      <c r="B40" s="313" t="s">
        <v>10</v>
      </c>
      <c r="C40" s="313" t="str">
        <f>C37</f>
        <v>(€ mn.)</v>
      </c>
      <c r="D40" s="314">
        <v>0</v>
      </c>
      <c r="E40" s="315">
        <v>0</v>
      </c>
      <c r="F40" s="314">
        <v>7.8</v>
      </c>
      <c r="G40" s="315">
        <v>11.84811</v>
      </c>
      <c r="H40" s="314">
        <v>-2.6</v>
      </c>
      <c r="I40" s="315">
        <v>-12.903380005000001</v>
      </c>
    </row>
    <row r="41" spans="1:9" ht="15" customHeight="1" x14ac:dyDescent="0.2">
      <c r="A41" s="15">
        <v>1</v>
      </c>
      <c r="B41" s="307" t="s">
        <v>12</v>
      </c>
      <c r="C41" s="307" t="str">
        <f>C37</f>
        <v>(€ mn.)</v>
      </c>
      <c r="D41" s="308">
        <v>195.70000000000005</v>
      </c>
      <c r="E41" s="309">
        <v>138.25456000000008</v>
      </c>
      <c r="F41" s="308">
        <v>169.39999999999986</v>
      </c>
      <c r="G41" s="309">
        <v>136.46746999999982</v>
      </c>
      <c r="H41" s="308">
        <v>108.60000000000014</v>
      </c>
      <c r="I41" s="309">
        <v>39.463160000000016</v>
      </c>
    </row>
    <row r="42" spans="1:9" ht="15" customHeight="1" x14ac:dyDescent="0.2">
      <c r="A42" s="15">
        <v>1</v>
      </c>
      <c r="B42" s="390" t="s">
        <v>13</v>
      </c>
      <c r="C42" s="391"/>
      <c r="D42" s="314">
        <v>15.703739367677743</v>
      </c>
      <c r="E42" s="315">
        <v>10.591028944392535</v>
      </c>
      <c r="F42" s="314">
        <v>12.899786780383783</v>
      </c>
      <c r="G42" s="315">
        <v>9.6742732945606473</v>
      </c>
      <c r="H42" s="314">
        <v>9.3596483668017019</v>
      </c>
      <c r="I42" s="315">
        <v>3.6959133261780472</v>
      </c>
    </row>
    <row r="43" spans="1:9" ht="15" customHeight="1" x14ac:dyDescent="0.2">
      <c r="A43" s="15"/>
      <c r="B43" s="320" t="s">
        <v>14</v>
      </c>
      <c r="C43" s="307" t="str">
        <f>C39</f>
        <v>(€ mn.)</v>
      </c>
      <c r="D43" s="308">
        <v>48.5</v>
      </c>
      <c r="E43" s="309">
        <v>50.123980000000003</v>
      </c>
      <c r="F43" s="308">
        <v>26.3</v>
      </c>
      <c r="G43" s="309">
        <v>28.21245</v>
      </c>
      <c r="H43" s="321"/>
      <c r="I43" s="322"/>
    </row>
    <row r="44" spans="1:9" ht="15" customHeight="1" x14ac:dyDescent="0.2">
      <c r="A44" s="15"/>
      <c r="B44" s="320" t="s">
        <v>15</v>
      </c>
      <c r="C44" s="307" t="str">
        <f>C40</f>
        <v>(€ mn.)</v>
      </c>
      <c r="D44" s="308">
        <v>0</v>
      </c>
      <c r="E44" s="309">
        <v>0</v>
      </c>
      <c r="F44" s="308">
        <v>0</v>
      </c>
      <c r="G44" s="309">
        <v>0</v>
      </c>
      <c r="H44" s="323"/>
      <c r="I44" s="323"/>
    </row>
    <row r="45" spans="1:9" ht="15" customHeight="1" x14ac:dyDescent="0.2">
      <c r="A45" s="15"/>
      <c r="B45" s="320" t="s">
        <v>16</v>
      </c>
      <c r="C45" s="307" t="str">
        <f>C41</f>
        <v>(€ mn.)</v>
      </c>
      <c r="D45" s="314">
        <v>147.19999999999999</v>
      </c>
      <c r="E45" s="315">
        <v>88.130579999999995</v>
      </c>
      <c r="F45" s="314">
        <v>143.1</v>
      </c>
      <c r="G45" s="315">
        <v>108.25502</v>
      </c>
      <c r="H45" s="323"/>
      <c r="I45" s="323"/>
    </row>
    <row r="46" spans="1:9" ht="12" customHeight="1" x14ac:dyDescent="0.2">
      <c r="A46" s="9"/>
      <c r="B46" s="307"/>
      <c r="C46" s="307"/>
      <c r="D46" s="19"/>
      <c r="E46" s="316"/>
      <c r="F46" s="19"/>
      <c r="G46" s="316"/>
      <c r="H46" s="19"/>
      <c r="I46" s="316"/>
    </row>
    <row r="47" spans="1:9" ht="30" customHeight="1" x14ac:dyDescent="0.2">
      <c r="A47" s="9"/>
      <c r="B47" s="22" t="s">
        <v>19</v>
      </c>
      <c r="C47" s="317" t="str">
        <f>C37</f>
        <v>(€ mn.)</v>
      </c>
      <c r="D47" s="23">
        <v>195.7</v>
      </c>
      <c r="E47" s="24">
        <v>138.25456</v>
      </c>
      <c r="F47" s="23">
        <v>169.4</v>
      </c>
      <c r="G47" s="24">
        <v>136.46746999999999</v>
      </c>
      <c r="H47" s="25"/>
      <c r="I47" s="26"/>
    </row>
    <row r="48" spans="1:9" ht="15" customHeight="1" x14ac:dyDescent="0.2">
      <c r="A48" s="15">
        <v>0</v>
      </c>
      <c r="B48" s="390" t="s">
        <v>13</v>
      </c>
      <c r="C48" s="392"/>
      <c r="D48" s="314">
        <v>15.703739367677739</v>
      </c>
      <c r="E48" s="315">
        <v>10.591028944392528</v>
      </c>
      <c r="F48" s="314">
        <v>12.899786780383796</v>
      </c>
      <c r="G48" s="315">
        <v>9.6742732945606615</v>
      </c>
      <c r="H48" s="318"/>
      <c r="I48" s="318"/>
    </row>
    <row r="49" spans="1:10" s="8" customFormat="1" ht="12" customHeight="1" x14ac:dyDescent="0.2">
      <c r="A49" s="9"/>
      <c r="B49" s="307" t="str">
        <f>FnRwbBerO</f>
        <v>* The dynamic approach was used for calculating the risk-adjusted net present value" according to section 5 para. 1 no. 2 of the Net Present Value Regulation (PfandBarwertV).</v>
      </c>
      <c r="C49" s="307"/>
      <c r="D49" s="21"/>
      <c r="E49" s="21"/>
      <c r="F49" s="21"/>
      <c r="G49" s="21"/>
      <c r="H49" s="21"/>
      <c r="I49" s="21"/>
    </row>
    <row r="50" spans="1:10" s="8" customFormat="1" ht="20.100000000000001" customHeight="1" x14ac:dyDescent="0.2">
      <c r="A50" s="9"/>
    </row>
    <row r="51" spans="1:10" s="8" customFormat="1" ht="12.75" customHeight="1" x14ac:dyDescent="0.2">
      <c r="B51" s="394"/>
      <c r="C51" s="395"/>
      <c r="D51" s="395"/>
      <c r="E51" s="395"/>
      <c r="F51" s="395"/>
      <c r="G51" s="395"/>
      <c r="H51" s="395"/>
      <c r="I51" s="380"/>
    </row>
    <row r="52" spans="1:10" s="8" customFormat="1" ht="12" customHeight="1" x14ac:dyDescent="0.2">
      <c r="A52" s="28"/>
      <c r="B52" s="380"/>
      <c r="C52" s="380"/>
      <c r="D52" s="380"/>
      <c r="E52" s="380"/>
      <c r="F52" s="380"/>
      <c r="G52" s="380"/>
      <c r="H52" s="380"/>
      <c r="I52" s="380"/>
    </row>
    <row r="53" spans="1:10" ht="15" customHeight="1" x14ac:dyDescent="0.2">
      <c r="B53" s="337" t="s">
        <v>20</v>
      </c>
      <c r="C53" s="381"/>
      <c r="D53" s="382"/>
      <c r="E53" s="380"/>
      <c r="F53" s="380"/>
      <c r="G53" s="383"/>
      <c r="H53" s="383"/>
      <c r="I53" s="384"/>
      <c r="J53" s="336"/>
    </row>
    <row r="54" spans="1:10" ht="24" customHeight="1" x14ac:dyDescent="0.2">
      <c r="B54" s="396" t="s">
        <v>21</v>
      </c>
      <c r="C54" s="397"/>
      <c r="D54" s="397"/>
      <c r="E54" s="397"/>
      <c r="F54" s="397"/>
      <c r="G54" s="397"/>
      <c r="H54" s="397"/>
      <c r="I54" s="397"/>
    </row>
    <row r="55" spans="1:10" x14ac:dyDescent="0.2">
      <c r="B55" s="337" t="s">
        <v>22</v>
      </c>
      <c r="C55" s="383"/>
      <c r="D55" s="383"/>
      <c r="E55" s="383"/>
      <c r="F55" s="383"/>
      <c r="G55" s="383"/>
      <c r="H55" s="383"/>
      <c r="I55" s="383"/>
      <c r="J55" s="336"/>
    </row>
    <row r="56" spans="1:10" ht="15" customHeight="1" x14ac:dyDescent="0.2">
      <c r="B56" s="337" t="s">
        <v>23</v>
      </c>
      <c r="C56" s="381"/>
      <c r="D56" s="382"/>
      <c r="E56" s="380"/>
      <c r="F56" s="380"/>
      <c r="G56" s="383"/>
      <c r="H56" s="383"/>
      <c r="I56" s="384"/>
      <c r="J56" s="336"/>
    </row>
    <row r="57" spans="1:10" x14ac:dyDescent="0.2">
      <c r="B57" s="337" t="s">
        <v>24</v>
      </c>
      <c r="C57" s="383"/>
      <c r="D57" s="383"/>
      <c r="E57" s="383"/>
      <c r="F57" s="383"/>
      <c r="G57" s="383"/>
      <c r="H57" s="383"/>
      <c r="I57" s="383"/>
      <c r="J57" s="336"/>
    </row>
    <row r="58" spans="1:10" s="8" customFormat="1" ht="15" x14ac:dyDescent="0.2">
      <c r="B58" s="397"/>
      <c r="C58" s="397"/>
      <c r="D58" s="383"/>
      <c r="E58" s="383"/>
      <c r="F58" s="383"/>
      <c r="G58" s="383"/>
      <c r="H58" s="383"/>
      <c r="I58" s="383"/>
      <c r="J58" s="336"/>
    </row>
    <row r="59" spans="1:10" s="8" customFormat="1" ht="15" x14ac:dyDescent="0.2">
      <c r="B59" s="337" t="s">
        <v>25</v>
      </c>
      <c r="C59" s="383"/>
      <c r="D59" s="383"/>
      <c r="E59" s="383"/>
      <c r="F59" s="383"/>
      <c r="G59" s="383"/>
      <c r="H59" s="383"/>
      <c r="I59" s="383"/>
      <c r="J59" s="336"/>
    </row>
    <row r="60" spans="1:10" s="8" customFormat="1" ht="15" x14ac:dyDescent="0.2">
      <c r="B60" s="380"/>
      <c r="C60" s="380"/>
      <c r="D60" s="380"/>
      <c r="E60" s="380"/>
      <c r="F60" s="380"/>
      <c r="G60" s="380"/>
      <c r="H60" s="380"/>
      <c r="I60" s="380"/>
    </row>
    <row r="61" spans="1:10" s="8" customFormat="1" ht="15" x14ac:dyDescent="0.2"/>
    <row r="62" spans="1:10" ht="12" customHeight="1" x14ac:dyDescent="0.2"/>
    <row r="63" spans="1:10" ht="30" customHeight="1" x14ac:dyDescent="0.2"/>
    <row r="64" spans="1:10" ht="15" customHeight="1" x14ac:dyDescent="0.2">
      <c r="B64" s="393"/>
      <c r="C64" s="393"/>
    </row>
    <row r="65" spans="2:9" ht="12" customHeight="1" x14ac:dyDescent="0.2"/>
    <row r="66" spans="2:9" ht="20.100000000000001" customHeight="1" x14ac:dyDescent="0.2"/>
    <row r="67" spans="2:9" s="8" customFormat="1" ht="13.9" customHeight="1" x14ac:dyDescent="0.2">
      <c r="D67" s="389"/>
      <c r="E67" s="389"/>
      <c r="F67" s="389"/>
      <c r="G67" s="389"/>
      <c r="H67" s="389"/>
      <c r="I67" s="389"/>
    </row>
    <row r="68" spans="2:9" s="8" customFormat="1" ht="15" customHeight="1" x14ac:dyDescent="0.2"/>
    <row r="69" spans="2:9" ht="15" customHeight="1" x14ac:dyDescent="0.2"/>
    <row r="70" spans="2:9" ht="15" customHeight="1" x14ac:dyDescent="0.2"/>
    <row r="71" spans="2:9" ht="15" customHeight="1" x14ac:dyDescent="0.2"/>
    <row r="72" spans="2:9" ht="15" customHeight="1" x14ac:dyDescent="0.2"/>
    <row r="73" spans="2:9" ht="15" customHeight="1" x14ac:dyDescent="0.2"/>
    <row r="74" spans="2:9" ht="15" customHeight="1" x14ac:dyDescent="0.2">
      <c r="B74" s="393"/>
      <c r="C74" s="393"/>
    </row>
    <row r="75" spans="2:9" ht="15" customHeight="1" x14ac:dyDescent="0.2"/>
    <row r="76" spans="2:9" ht="15" customHeight="1" x14ac:dyDescent="0.2"/>
    <row r="77" spans="2:9" ht="15" customHeight="1" x14ac:dyDescent="0.2"/>
    <row r="78" spans="2:9" s="8" customFormat="1" ht="12" customHeight="1" x14ac:dyDescent="0.2"/>
    <row r="79" spans="2:9" ht="30" customHeight="1" x14ac:dyDescent="0.2"/>
    <row r="80" spans="2:9" ht="15" customHeight="1" x14ac:dyDescent="0.2">
      <c r="B80" s="393"/>
      <c r="C80" s="393"/>
    </row>
    <row r="81" spans="2:10" ht="12" customHeight="1" x14ac:dyDescent="0.2"/>
    <row r="82" spans="2:10" ht="12.75" customHeight="1" x14ac:dyDescent="0.2"/>
    <row r="83" spans="2:10" s="27" customFormat="1" ht="12" customHeight="1" x14ac:dyDescent="0.2"/>
    <row r="84" spans="2:10" ht="15" customHeight="1" x14ac:dyDescent="0.2"/>
    <row r="85" spans="2:10" ht="24" customHeight="1" x14ac:dyDescent="0.2">
      <c r="B85" s="393"/>
      <c r="C85" s="393"/>
      <c r="D85" s="393"/>
      <c r="E85" s="393"/>
      <c r="F85" s="393"/>
      <c r="G85" s="393"/>
      <c r="H85" s="393"/>
      <c r="I85" s="393"/>
      <c r="J85" s="393"/>
    </row>
    <row r="87" spans="2:10" ht="15" customHeight="1" x14ac:dyDescent="0.2"/>
  </sheetData>
  <mergeCells count="20">
    <mergeCell ref="B74:C74"/>
    <mergeCell ref="B80:C80"/>
    <mergeCell ref="B51:H51"/>
    <mergeCell ref="B54:I54"/>
    <mergeCell ref="B85:J85"/>
    <mergeCell ref="B58:C58"/>
    <mergeCell ref="B64:C64"/>
    <mergeCell ref="D67:E67"/>
    <mergeCell ref="F67:G67"/>
    <mergeCell ref="H67:I67"/>
    <mergeCell ref="D19:E19"/>
    <mergeCell ref="F19:G19"/>
    <mergeCell ref="H19:I19"/>
    <mergeCell ref="B26:C26"/>
    <mergeCell ref="B32:C32"/>
    <mergeCell ref="D35:E35"/>
    <mergeCell ref="F35:G35"/>
    <mergeCell ref="H35:I35"/>
    <mergeCell ref="B42:C42"/>
    <mergeCell ref="B48:C48"/>
  </mergeCells>
  <printOptions horizontalCentered="1"/>
  <pageMargins left="0.98402777777777795" right="0.39374999999999999" top="0.47222222222222199" bottom="0.47361111111111098" header="0.51180555555555496" footer="0.31527777777777799"/>
  <pageSetup paperSize="9" scale="60" orientation="portrait"/>
  <headerFooter>
    <oddFooter>&amp;L&amp;8 &amp;C&amp;8 &amp;R&amp;8 Seite &amp;P</oddFooter>
  </headerFooter>
  <rowBreaks count="1" manualBreakCount="1">
    <brk id="65" max="16383" man="1"/>
  </rowBreaks>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M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6" width="18.7109375" style="325" customWidth="1"/>
    <col min="7" max="7" width="16" style="325" customWidth="1"/>
    <col min="8" max="8" width="18.7109375" style="325" customWidth="1"/>
    <col min="9" max="11" width="16" style="325" customWidth="1"/>
    <col min="12" max="1027" width="8.7109375" style="325" customWidth="1"/>
  </cols>
  <sheetData>
    <row r="1" spans="2:11" ht="5.0999999999999996" customHeight="1" x14ac:dyDescent="0.2"/>
    <row r="2" spans="2:11" ht="12.75" customHeight="1" x14ac:dyDescent="0.2">
      <c r="C2" s="12" t="s">
        <v>171</v>
      </c>
      <c r="D2" s="12"/>
      <c r="E2" s="12"/>
      <c r="F2" s="12"/>
      <c r="G2" s="329"/>
      <c r="H2" s="12"/>
      <c r="I2" s="329"/>
      <c r="J2" s="329"/>
      <c r="K2" s="329"/>
    </row>
    <row r="3" spans="2:11" ht="12.75" customHeight="1" x14ac:dyDescent="0.2">
      <c r="H3" s="329"/>
      <c r="I3" s="329"/>
      <c r="J3" s="329"/>
      <c r="K3" s="329"/>
    </row>
    <row r="4" spans="2:11" ht="12.75" customHeight="1" x14ac:dyDescent="0.2">
      <c r="C4" s="333" t="s">
        <v>172</v>
      </c>
      <c r="D4" s="12"/>
      <c r="E4" s="12"/>
      <c r="F4" s="329"/>
      <c r="G4" s="329"/>
      <c r="H4" s="329"/>
      <c r="I4" s="329"/>
      <c r="J4" s="329"/>
      <c r="K4" s="329"/>
    </row>
    <row r="5" spans="2:11" ht="15" customHeight="1" x14ac:dyDescent="0.2">
      <c r="C5" s="333" t="str">
        <f>UebInstitutQuartal</f>
        <v>4. Quarter 2022</v>
      </c>
      <c r="D5" s="329"/>
      <c r="E5" s="329"/>
      <c r="F5" s="329"/>
      <c r="G5" s="329"/>
      <c r="H5" s="329"/>
      <c r="I5" s="329"/>
      <c r="J5" s="329"/>
      <c r="K5" s="329"/>
    </row>
    <row r="6" spans="2:11" ht="12.75" customHeight="1" x14ac:dyDescent="0.2">
      <c r="C6" s="329"/>
      <c r="D6" s="329"/>
      <c r="E6" s="329"/>
      <c r="F6" s="329"/>
      <c r="G6" s="329"/>
      <c r="H6" s="329"/>
      <c r="I6" s="329"/>
      <c r="J6" s="329"/>
      <c r="K6" s="329"/>
    </row>
    <row r="7" spans="2:11" ht="15" customHeight="1" x14ac:dyDescent="0.2">
      <c r="C7" s="120"/>
      <c r="D7" s="20"/>
      <c r="E7" s="457" t="s">
        <v>173</v>
      </c>
      <c r="F7" s="458"/>
      <c r="G7" s="458"/>
      <c r="H7" s="458"/>
      <c r="I7" s="458"/>
      <c r="J7" s="458"/>
      <c r="K7" s="459"/>
    </row>
    <row r="8" spans="2:11" ht="12.75" customHeight="1" x14ac:dyDescent="0.2">
      <c r="C8" s="20"/>
      <c r="D8" s="20"/>
      <c r="E8" s="296" t="s">
        <v>54</v>
      </c>
      <c r="F8" s="447" t="s">
        <v>66</v>
      </c>
      <c r="G8" s="460"/>
      <c r="H8" s="460"/>
      <c r="I8" s="460"/>
      <c r="J8" s="460"/>
      <c r="K8" s="461"/>
    </row>
    <row r="9" spans="2:11" ht="25.5" customHeight="1" x14ac:dyDescent="0.2">
      <c r="C9" s="20"/>
      <c r="D9" s="20"/>
      <c r="E9" s="273"/>
      <c r="F9" s="464" t="s">
        <v>174</v>
      </c>
      <c r="G9" s="428"/>
      <c r="H9" s="462" t="s">
        <v>175</v>
      </c>
      <c r="I9" s="463"/>
      <c r="J9" s="468" t="s">
        <v>176</v>
      </c>
      <c r="K9" s="461"/>
    </row>
    <row r="10" spans="2:11" ht="12.75" customHeight="1" x14ac:dyDescent="0.2">
      <c r="C10" s="20"/>
      <c r="D10" s="20"/>
      <c r="E10" s="273"/>
      <c r="F10" s="466" t="s">
        <v>168</v>
      </c>
      <c r="G10" s="190" t="s">
        <v>66</v>
      </c>
      <c r="H10" s="449" t="s">
        <v>168</v>
      </c>
      <c r="I10" s="190" t="s">
        <v>66</v>
      </c>
      <c r="J10" s="449" t="s">
        <v>168</v>
      </c>
      <c r="K10" s="298" t="s">
        <v>66</v>
      </c>
    </row>
    <row r="11" spans="2:11" ht="57" customHeight="1" x14ac:dyDescent="0.2">
      <c r="C11" s="90"/>
      <c r="D11" s="90"/>
      <c r="E11" s="262"/>
      <c r="F11" s="467"/>
      <c r="G11" s="297" t="s">
        <v>169</v>
      </c>
      <c r="H11" s="465"/>
      <c r="I11" s="297" t="s">
        <v>169</v>
      </c>
      <c r="J11" s="465"/>
      <c r="K11" s="299" t="s">
        <v>169</v>
      </c>
    </row>
    <row r="12" spans="2:11" ht="12.75" customHeight="1" x14ac:dyDescent="0.2">
      <c r="B12" s="121"/>
      <c r="C12" s="122" t="s">
        <v>78</v>
      </c>
      <c r="D12" s="123" t="str">
        <f>AktQuartal</f>
        <v>4. Quarter</v>
      </c>
      <c r="E12" s="210" t="str">
        <f>Einheit_Waehrung</f>
        <v>€ mn.</v>
      </c>
      <c r="F12" s="211" t="str">
        <f>E12</f>
        <v>€ mn.</v>
      </c>
      <c r="G12" s="211" t="str">
        <f>E12</f>
        <v>€ mn.</v>
      </c>
      <c r="H12" s="211" t="str">
        <f>E12</f>
        <v>€ mn.</v>
      </c>
      <c r="I12" s="211" t="str">
        <f>E12</f>
        <v>€ mn.</v>
      </c>
      <c r="J12" s="211" t="str">
        <f>E12</f>
        <v>€ mn.</v>
      </c>
      <c r="K12" s="212" t="str">
        <f>E12</f>
        <v>€ mn.</v>
      </c>
    </row>
    <row r="13" spans="2:11" ht="12.75" customHeight="1" x14ac:dyDescent="0.2">
      <c r="B13" s="124" t="s">
        <v>79</v>
      </c>
      <c r="C13" s="68" t="s">
        <v>80</v>
      </c>
      <c r="D13" s="69" t="str">
        <f>"year "&amp;AktJahr</f>
        <v>year 2022</v>
      </c>
      <c r="E13" s="213">
        <v>0</v>
      </c>
      <c r="F13" s="70"/>
      <c r="G13" s="107">
        <v>0</v>
      </c>
      <c r="H13" s="70"/>
      <c r="I13" s="107">
        <v>0</v>
      </c>
      <c r="J13" s="70">
        <v>0</v>
      </c>
      <c r="K13" s="214">
        <v>0</v>
      </c>
    </row>
    <row r="14" spans="2:11" ht="12.75" customHeight="1" x14ac:dyDescent="0.2">
      <c r="B14" s="124"/>
      <c r="C14" s="44"/>
      <c r="D14" s="44" t="str">
        <f>"year "&amp;(AktJahr-1)</f>
        <v>year 2021</v>
      </c>
      <c r="E14" s="215">
        <v>0</v>
      </c>
      <c r="F14" s="109"/>
      <c r="G14" s="112">
        <v>0</v>
      </c>
      <c r="H14" s="109"/>
      <c r="I14" s="112">
        <v>0</v>
      </c>
      <c r="J14" s="109">
        <v>0</v>
      </c>
      <c r="K14" s="216">
        <v>0</v>
      </c>
    </row>
    <row r="15" spans="2:11" ht="12.75" customHeight="1" x14ac:dyDescent="0.2">
      <c r="B15" s="124" t="s">
        <v>81</v>
      </c>
      <c r="C15" s="68" t="s">
        <v>82</v>
      </c>
      <c r="D15" s="69" t="str">
        <f>$D$13</f>
        <v>year 2022</v>
      </c>
      <c r="E15" s="213">
        <v>0</v>
      </c>
      <c r="F15" s="70"/>
      <c r="G15" s="107">
        <v>0</v>
      </c>
      <c r="H15" s="70"/>
      <c r="I15" s="107">
        <v>0</v>
      </c>
      <c r="J15" s="70">
        <v>0</v>
      </c>
      <c r="K15" s="214">
        <v>0</v>
      </c>
    </row>
    <row r="16" spans="2:11" ht="12.75" customHeight="1" x14ac:dyDescent="0.2">
      <c r="B16" s="124"/>
      <c r="C16" s="44"/>
      <c r="D16" s="44" t="str">
        <f>$D$14</f>
        <v>year 2021</v>
      </c>
      <c r="E16" s="215">
        <v>0</v>
      </c>
      <c r="F16" s="109"/>
      <c r="G16" s="112">
        <v>0</v>
      </c>
      <c r="H16" s="109"/>
      <c r="I16" s="112">
        <v>0</v>
      </c>
      <c r="J16" s="109">
        <v>0</v>
      </c>
      <c r="K16" s="216">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H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8:K8"/>
    <mergeCell ref="H9:I9"/>
    <mergeCell ref="F9:G9"/>
    <mergeCell ref="H10:H11"/>
    <mergeCell ref="F10:F11"/>
    <mergeCell ref="J10:J11"/>
    <mergeCell ref="J9:K9"/>
  </mergeCells>
  <printOptions horizontalCentered="1"/>
  <pageMargins left="0.78749999999999998" right="0.59027777777777801" top="0.98402777777777795" bottom="0.98402777777777795" header="0.51180555555555496" footer="0.51180555555555496"/>
  <pageSetup paperSize="9" scale="59" orientation="portrait"/>
  <headerFooter>
    <oddFooter>&amp;L&amp;8 &amp;C&amp;8 &amp;R&amp;8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6" width="8.7109375" style="325" customWidth="1"/>
  </cols>
  <sheetData>
    <row r="1" spans="2:10" ht="5.0999999999999996" customHeight="1" x14ac:dyDescent="0.2"/>
    <row r="2" spans="2:10" ht="12.75" customHeight="1" x14ac:dyDescent="0.2">
      <c r="C2" s="191" t="s">
        <v>162</v>
      </c>
      <c r="D2" s="12"/>
      <c r="E2" s="12"/>
      <c r="F2" s="329"/>
      <c r="G2" s="329"/>
      <c r="H2" s="329"/>
      <c r="I2" s="329"/>
      <c r="J2" s="329"/>
    </row>
    <row r="3" spans="2:10" ht="12.75" customHeight="1" x14ac:dyDescent="0.2">
      <c r="H3" s="329"/>
      <c r="I3" s="329"/>
      <c r="J3" s="329"/>
    </row>
    <row r="4" spans="2:10" ht="12.75" customHeight="1" x14ac:dyDescent="0.2">
      <c r="C4" s="333" t="s">
        <v>177</v>
      </c>
      <c r="D4" s="12"/>
      <c r="E4" s="12"/>
      <c r="F4" s="329"/>
      <c r="G4" s="329"/>
      <c r="H4" s="329"/>
      <c r="I4" s="329"/>
      <c r="J4" s="329"/>
    </row>
    <row r="5" spans="2:10" ht="15" customHeight="1" x14ac:dyDescent="0.2">
      <c r="C5" s="333" t="str">
        <f>UebInstitutQuartal</f>
        <v>4. Quarter 2022</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270" t="s">
        <v>178</v>
      </c>
      <c r="F7" s="271"/>
      <c r="G7" s="271"/>
      <c r="H7" s="271"/>
      <c r="I7" s="271"/>
      <c r="J7" s="272"/>
    </row>
    <row r="8" spans="2:10" ht="12.75" customHeight="1" x14ac:dyDescent="0.2">
      <c r="C8" s="20"/>
      <c r="D8" s="20"/>
      <c r="E8" s="296" t="s">
        <v>54</v>
      </c>
      <c r="F8" s="334" t="s">
        <v>66</v>
      </c>
      <c r="G8" s="334"/>
      <c r="H8" s="334"/>
      <c r="I8" s="334"/>
      <c r="J8" s="335"/>
    </row>
    <row r="9" spans="2:10" ht="25.5" customHeight="1" x14ac:dyDescent="0.2">
      <c r="C9" s="20"/>
      <c r="D9" s="20"/>
      <c r="E9" s="273"/>
      <c r="F9" s="469" t="s">
        <v>179</v>
      </c>
      <c r="G9" s="470"/>
      <c r="H9" s="462" t="s">
        <v>180</v>
      </c>
      <c r="I9" s="468" t="s">
        <v>181</v>
      </c>
      <c r="J9" s="461"/>
    </row>
    <row r="10" spans="2:10" ht="12.75" customHeight="1" x14ac:dyDescent="0.2">
      <c r="C10" s="20"/>
      <c r="D10" s="20"/>
      <c r="E10" s="273"/>
      <c r="F10" s="466" t="s">
        <v>182</v>
      </c>
      <c r="G10" s="189" t="s">
        <v>66</v>
      </c>
      <c r="H10" s="471"/>
      <c r="I10" s="449" t="s">
        <v>182</v>
      </c>
      <c r="J10" s="189" t="s">
        <v>66</v>
      </c>
    </row>
    <row r="11" spans="2:10" ht="53.25" customHeight="1" x14ac:dyDescent="0.2">
      <c r="C11" s="90"/>
      <c r="D11" s="90"/>
      <c r="E11" s="262"/>
      <c r="F11" s="467"/>
      <c r="G11" s="297" t="s">
        <v>169</v>
      </c>
      <c r="H11" s="472"/>
      <c r="I11" s="465"/>
      <c r="J11" s="297" t="s">
        <v>169</v>
      </c>
    </row>
    <row r="12" spans="2:10" ht="12.75" customHeight="1" x14ac:dyDescent="0.2">
      <c r="B12" s="121"/>
      <c r="C12" s="122" t="s">
        <v>78</v>
      </c>
      <c r="D12" s="123" t="str">
        <f>AktQuartal</f>
        <v>4. Quarter</v>
      </c>
      <c r="E12" s="300" t="str">
        <f>Einheit_Waehrung</f>
        <v>€ mn.</v>
      </c>
      <c r="F12" s="257" t="str">
        <f>E12</f>
        <v>€ mn.</v>
      </c>
      <c r="G12" s="257" t="str">
        <f>E12</f>
        <v>€ mn.</v>
      </c>
      <c r="H12" s="257" t="str">
        <f>G12</f>
        <v>€ mn.</v>
      </c>
      <c r="I12" s="257" t="str">
        <f>F12</f>
        <v>€ mn.</v>
      </c>
      <c r="J12" s="257" t="str">
        <f>G12</f>
        <v>€ mn.</v>
      </c>
    </row>
    <row r="13" spans="2:10" ht="12.75" customHeight="1" x14ac:dyDescent="0.2">
      <c r="B13" s="124" t="s">
        <v>79</v>
      </c>
      <c r="C13" s="68" t="s">
        <v>80</v>
      </c>
      <c r="D13" s="69" t="str">
        <f>"year "&amp;AktJahr</f>
        <v>year 2022</v>
      </c>
      <c r="E13" s="106">
        <v>0</v>
      </c>
      <c r="F13" s="70">
        <v>0</v>
      </c>
      <c r="G13" s="70">
        <v>0</v>
      </c>
      <c r="H13" s="107">
        <v>0</v>
      </c>
      <c r="I13" s="107">
        <v>0</v>
      </c>
      <c r="J13" s="70">
        <v>0</v>
      </c>
    </row>
    <row r="14" spans="2:10" ht="12.75" customHeight="1" x14ac:dyDescent="0.2">
      <c r="B14" s="124"/>
      <c r="C14" s="44"/>
      <c r="D14" s="44" t="str">
        <f>"year "&amp;(AktJahr-1)</f>
        <v>year 2021</v>
      </c>
      <c r="E14" s="111">
        <v>0</v>
      </c>
      <c r="F14" s="109">
        <v>0</v>
      </c>
      <c r="G14" s="109">
        <v>0</v>
      </c>
      <c r="H14" s="112">
        <v>0</v>
      </c>
      <c r="I14" s="112">
        <v>0</v>
      </c>
      <c r="J14" s="109">
        <v>0</v>
      </c>
    </row>
    <row r="15" spans="2:10" ht="12.75" customHeight="1" x14ac:dyDescent="0.2">
      <c r="B15" s="124" t="s">
        <v>81</v>
      </c>
      <c r="C15" s="68" t="s">
        <v>82</v>
      </c>
      <c r="D15" s="69" t="str">
        <f>$D$13</f>
        <v>year 2022</v>
      </c>
      <c r="E15" s="106">
        <v>0</v>
      </c>
      <c r="F15" s="70">
        <v>0</v>
      </c>
      <c r="G15" s="70">
        <v>0</v>
      </c>
      <c r="H15" s="107">
        <v>0</v>
      </c>
      <c r="I15" s="107">
        <v>0</v>
      </c>
      <c r="J15" s="70">
        <v>0</v>
      </c>
    </row>
    <row r="16" spans="2:10" ht="12.75" customHeight="1" x14ac:dyDescent="0.2">
      <c r="B16" s="124"/>
      <c r="C16" s="44"/>
      <c r="D16" s="44" t="str">
        <f>$D$14</f>
        <v>year 2021</v>
      </c>
      <c r="E16" s="111">
        <v>0</v>
      </c>
      <c r="F16" s="109">
        <v>0</v>
      </c>
      <c r="G16" s="109">
        <v>0</v>
      </c>
      <c r="H16" s="112">
        <v>0</v>
      </c>
      <c r="I16" s="112">
        <v>0</v>
      </c>
      <c r="J16" s="109">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G17" s="332"/>
      <c r="H17" s="332"/>
      <c r="I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H9:H11"/>
    <mergeCell ref="I9:J9"/>
    <mergeCell ref="I10:I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L92"/>
  <sheetViews>
    <sheetView showGridLines="0" showRowColHeaders="0" zoomScaleNormal="100" workbookViewId="0"/>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6" width="8.7109375" style="325" customWidth="1"/>
  </cols>
  <sheetData>
    <row r="1" spans="2:10" ht="5.0999999999999996" customHeight="1" x14ac:dyDescent="0.2"/>
    <row r="2" spans="2:10" ht="12.75" customHeight="1" x14ac:dyDescent="0.2">
      <c r="C2" s="191" t="s">
        <v>162</v>
      </c>
      <c r="D2" s="12"/>
      <c r="E2" s="12"/>
      <c r="F2" s="329"/>
      <c r="G2" s="329"/>
      <c r="H2" s="329"/>
      <c r="I2" s="329"/>
      <c r="J2" s="329"/>
    </row>
    <row r="3" spans="2:10" ht="12.75" customHeight="1" x14ac:dyDescent="0.2">
      <c r="H3" s="329"/>
      <c r="I3" s="329"/>
      <c r="J3" s="329"/>
    </row>
    <row r="4" spans="2:10" ht="12.75" customHeight="1" x14ac:dyDescent="0.2">
      <c r="C4" s="333" t="s">
        <v>183</v>
      </c>
      <c r="D4" s="12"/>
      <c r="E4" s="12"/>
      <c r="F4" s="329"/>
      <c r="G4" s="329"/>
      <c r="H4" s="329"/>
      <c r="I4" s="329"/>
      <c r="J4" s="329"/>
    </row>
    <row r="5" spans="2:10" ht="15" customHeight="1" x14ac:dyDescent="0.2">
      <c r="C5" s="333" t="str">
        <f>UebInstitutQuartal</f>
        <v>4. Quarter 2022</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270" t="s">
        <v>184</v>
      </c>
      <c r="F7" s="271"/>
      <c r="G7" s="271"/>
      <c r="H7" s="271"/>
      <c r="I7" s="271"/>
      <c r="J7" s="272"/>
    </row>
    <row r="8" spans="2:10" ht="12.75" customHeight="1" x14ac:dyDescent="0.2">
      <c r="C8" s="20"/>
      <c r="D8" s="20"/>
      <c r="E8" s="296" t="s">
        <v>54</v>
      </c>
      <c r="F8" s="334" t="s">
        <v>66</v>
      </c>
      <c r="G8" s="334"/>
      <c r="H8" s="334"/>
      <c r="I8" s="334"/>
      <c r="J8" s="335"/>
    </row>
    <row r="9" spans="2:10" ht="25.5" customHeight="1" x14ac:dyDescent="0.2">
      <c r="C9" s="20"/>
      <c r="D9" s="20"/>
      <c r="E9" s="273"/>
      <c r="F9" s="469" t="s">
        <v>185</v>
      </c>
      <c r="G9" s="470"/>
      <c r="H9" s="462" t="s">
        <v>186</v>
      </c>
      <c r="I9" s="463"/>
      <c r="J9" s="468" t="s">
        <v>187</v>
      </c>
    </row>
    <row r="10" spans="2:10" ht="12.75" customHeight="1" x14ac:dyDescent="0.2">
      <c r="C10" s="20"/>
      <c r="D10" s="20"/>
      <c r="E10" s="273"/>
      <c r="F10" s="449" t="s">
        <v>168</v>
      </c>
      <c r="G10" s="189" t="s">
        <v>66</v>
      </c>
      <c r="H10" s="475" t="s">
        <v>168</v>
      </c>
      <c r="I10" s="189" t="s">
        <v>66</v>
      </c>
      <c r="J10" s="473"/>
    </row>
    <row r="11" spans="2:10" ht="54.75" customHeight="1" x14ac:dyDescent="0.2">
      <c r="C11" s="90"/>
      <c r="D11" s="90"/>
      <c r="E11" s="262"/>
      <c r="F11" s="465"/>
      <c r="G11" s="297" t="s">
        <v>169</v>
      </c>
      <c r="H11" s="476"/>
      <c r="I11" s="297" t="s">
        <v>169</v>
      </c>
      <c r="J11" s="474"/>
    </row>
    <row r="12" spans="2:10" ht="12.75" customHeight="1" x14ac:dyDescent="0.2">
      <c r="B12" s="121"/>
      <c r="C12" s="122" t="s">
        <v>78</v>
      </c>
      <c r="D12" s="123" t="str">
        <f>AktQuartal</f>
        <v>4. Quarter</v>
      </c>
      <c r="E12" s="210" t="str">
        <f>Einheit_Waehrung</f>
        <v>€ mn.</v>
      </c>
      <c r="F12" s="211" t="str">
        <f>E12</f>
        <v>€ mn.</v>
      </c>
      <c r="G12" s="211" t="str">
        <f>E12</f>
        <v>€ mn.</v>
      </c>
      <c r="H12" s="211" t="str">
        <f>G12</f>
        <v>€ mn.</v>
      </c>
      <c r="I12" s="211" t="str">
        <f>F12</f>
        <v>€ mn.</v>
      </c>
      <c r="J12" s="212" t="str">
        <f>F12</f>
        <v>€ mn.</v>
      </c>
    </row>
    <row r="13" spans="2:10" ht="12.75" customHeight="1" x14ac:dyDescent="0.2">
      <c r="B13" s="124" t="s">
        <v>79</v>
      </c>
      <c r="C13" s="68" t="s">
        <v>80</v>
      </c>
      <c r="D13" s="69" t="str">
        <f>"year "&amp;AktJahr</f>
        <v>year 2022</v>
      </c>
      <c r="E13" s="213">
        <v>0</v>
      </c>
      <c r="F13" s="70">
        <v>0</v>
      </c>
      <c r="G13" s="70">
        <v>0</v>
      </c>
      <c r="H13" s="107">
        <v>0</v>
      </c>
      <c r="I13" s="70">
        <v>0</v>
      </c>
      <c r="J13" s="214">
        <v>0</v>
      </c>
    </row>
    <row r="14" spans="2:10" ht="12.75" customHeight="1" x14ac:dyDescent="0.2">
      <c r="B14" s="124"/>
      <c r="C14" s="44"/>
      <c r="D14" s="44" t="str">
        <f>"year "&amp;(AktJahr-1)</f>
        <v>year 2021</v>
      </c>
      <c r="E14" s="215">
        <v>0</v>
      </c>
      <c r="F14" s="109">
        <v>0</v>
      </c>
      <c r="G14" s="109">
        <v>0</v>
      </c>
      <c r="H14" s="112">
        <v>0</v>
      </c>
      <c r="I14" s="109">
        <v>0</v>
      </c>
      <c r="J14" s="216">
        <v>0</v>
      </c>
    </row>
    <row r="15" spans="2:10" ht="12.75" customHeight="1" x14ac:dyDescent="0.2">
      <c r="B15" s="124" t="s">
        <v>81</v>
      </c>
      <c r="C15" s="68" t="s">
        <v>82</v>
      </c>
      <c r="D15" s="69" t="str">
        <f>$D$13</f>
        <v>year 2022</v>
      </c>
      <c r="E15" s="213">
        <v>0</v>
      </c>
      <c r="F15" s="70">
        <v>0</v>
      </c>
      <c r="G15" s="70">
        <v>0</v>
      </c>
      <c r="H15" s="107">
        <v>0</v>
      </c>
      <c r="I15" s="70">
        <v>0</v>
      </c>
      <c r="J15" s="214">
        <v>0</v>
      </c>
    </row>
    <row r="16" spans="2:10" ht="12.75" customHeight="1" x14ac:dyDescent="0.2">
      <c r="B16" s="124"/>
      <c r="C16" s="44"/>
      <c r="D16" s="44" t="str">
        <f>$D$14</f>
        <v>year 2021</v>
      </c>
      <c r="E16" s="217">
        <v>0</v>
      </c>
      <c r="F16" s="218">
        <v>0</v>
      </c>
      <c r="G16" s="218">
        <v>0</v>
      </c>
      <c r="H16" s="219">
        <v>0</v>
      </c>
      <c r="I16" s="218">
        <v>0</v>
      </c>
      <c r="J16" s="220">
        <v>0</v>
      </c>
    </row>
    <row r="17" spans="3:10" ht="12.75" customHeight="1" x14ac:dyDescent="0.2">
      <c r="C17" s="125" t="str">
        <f>IF(INT(AktJahrMonat)&gt;201503,"","Hinweis: Die detaillierten Weiteren Deckungswerte werden erst ab Q2 2014 erfasst; für die vorausgehenden Quartale liegen bislang keine geeigneten Daten vor.")</f>
        <v/>
      </c>
      <c r="D17" s="332"/>
      <c r="E17" s="332"/>
      <c r="F17" s="332"/>
      <c r="G17" s="332"/>
      <c r="H17" s="332"/>
      <c r="I17" s="332"/>
      <c r="J17" s="332"/>
    </row>
    <row r="18" spans="3:10" ht="12.75" customHeight="1" x14ac:dyDescent="0.2"/>
    <row r="19" spans="3:10" ht="12.75" customHeight="1" x14ac:dyDescent="0.2">
      <c r="C19" s="20" t="s">
        <v>170</v>
      </c>
    </row>
    <row r="20" spans="3:10" ht="12.75" customHeight="1" x14ac:dyDescent="0.2"/>
    <row r="21" spans="3:10" ht="12.75" customHeight="1" x14ac:dyDescent="0.2"/>
    <row r="22" spans="3:10" ht="12.75" customHeight="1" x14ac:dyDescent="0.2"/>
    <row r="23" spans="3:10" ht="12.75" customHeight="1" x14ac:dyDescent="0.2"/>
    <row r="24" spans="3:10" ht="12.75" customHeight="1" x14ac:dyDescent="0.2"/>
    <row r="25" spans="3:10" ht="12.75" customHeight="1" x14ac:dyDescent="0.2"/>
    <row r="26" spans="3:10" ht="12.75" customHeight="1" x14ac:dyDescent="0.2"/>
    <row r="27" spans="3:10" ht="12.75" customHeight="1" x14ac:dyDescent="0.2"/>
    <row r="28" spans="3:10" ht="12.75" customHeight="1" x14ac:dyDescent="0.2"/>
    <row r="29" spans="3:10" ht="12.75" customHeight="1" x14ac:dyDescent="0.2"/>
    <row r="30" spans="3:10" ht="12.75" customHeight="1" x14ac:dyDescent="0.2"/>
    <row r="31" spans="3:10" ht="12.75" customHeight="1" x14ac:dyDescent="0.2"/>
    <row r="32" spans="3: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5">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65D0B-6CF7-4940-AD44-693406455655}">
  <sheetPr>
    <pageSetUpPr fitToPage="1"/>
  </sheetPr>
  <dimension ref="B1:K92"/>
  <sheetViews>
    <sheetView showGridLines="0" showRowColHeaders="0" zoomScaleNormal="100" workbookViewId="0">
      <selection activeCell="C3" sqref="C3"/>
    </sheetView>
  </sheetViews>
  <sheetFormatPr baseColWidth="10" defaultColWidth="9.140625" defaultRowHeight="12.75" x14ac:dyDescent="0.2"/>
  <cols>
    <col min="1" max="1" width="0.85546875" style="340" customWidth="1"/>
    <col min="2" max="2" width="11.5703125" style="340" hidden="1" customWidth="1"/>
    <col min="3" max="3" width="22.7109375" style="340" customWidth="1"/>
    <col min="4" max="4" width="8.7109375" style="340" customWidth="1"/>
    <col min="5" max="5" width="18.7109375" style="340" customWidth="1"/>
    <col min="6" max="6" width="16" style="340" customWidth="1"/>
    <col min="7" max="10" width="19.5703125" style="340" customWidth="1"/>
    <col min="11" max="11" width="20.28515625" style="340" customWidth="1"/>
    <col min="12" max="1025" width="8.7109375" style="340" customWidth="1"/>
    <col min="1026" max="16384" width="9.140625" style="340"/>
  </cols>
  <sheetData>
    <row r="1" spans="2:11" ht="5.0999999999999996" customHeight="1" x14ac:dyDescent="0.2"/>
    <row r="2" spans="2:11" ht="12.75" customHeight="1" x14ac:dyDescent="0.2">
      <c r="C2" s="12" t="s">
        <v>171</v>
      </c>
      <c r="D2" s="12"/>
      <c r="E2" s="12"/>
      <c r="F2" s="341"/>
      <c r="G2" s="341"/>
      <c r="H2" s="341"/>
      <c r="I2" s="341"/>
      <c r="J2" s="341"/>
    </row>
    <row r="3" spans="2:11" ht="12.75" customHeight="1" x14ac:dyDescent="0.2">
      <c r="H3" s="341"/>
      <c r="I3" s="341"/>
      <c r="J3" s="341"/>
    </row>
    <row r="4" spans="2:11" ht="12.75" customHeight="1" x14ac:dyDescent="0.2">
      <c r="C4" s="351" t="s">
        <v>172</v>
      </c>
      <c r="D4" s="12"/>
      <c r="E4" s="12"/>
      <c r="F4" s="341"/>
      <c r="G4" s="341"/>
      <c r="H4" s="341"/>
      <c r="I4" s="341"/>
      <c r="J4" s="341"/>
    </row>
    <row r="5" spans="2:11" ht="15" customHeight="1" x14ac:dyDescent="0.2">
      <c r="C5" s="351" t="str">
        <f>+StTai!B17</f>
        <v>3. Quarter 2023</v>
      </c>
      <c r="D5" s="341"/>
      <c r="E5" s="341"/>
      <c r="F5" s="341"/>
      <c r="G5" s="341"/>
      <c r="H5" s="341"/>
      <c r="I5" s="341"/>
      <c r="J5" s="341"/>
    </row>
    <row r="6" spans="2:11" ht="12.75" customHeight="1" x14ac:dyDescent="0.2">
      <c r="C6" s="341"/>
      <c r="D6" s="341"/>
      <c r="E6" s="341"/>
      <c r="F6" s="341"/>
      <c r="G6" s="341"/>
      <c r="H6" s="341"/>
      <c r="I6" s="341"/>
      <c r="J6" s="341"/>
    </row>
    <row r="7" spans="2:11" ht="15" customHeight="1" x14ac:dyDescent="0.2">
      <c r="C7" s="120"/>
      <c r="D7" s="20"/>
      <c r="E7" s="477" t="s">
        <v>173</v>
      </c>
      <c r="F7" s="478"/>
      <c r="G7" s="478"/>
      <c r="H7" s="478"/>
      <c r="I7" s="478"/>
      <c r="J7" s="478"/>
      <c r="K7" s="478"/>
    </row>
    <row r="8" spans="2:11" ht="12.75" customHeight="1" x14ac:dyDescent="0.2">
      <c r="C8" s="20"/>
      <c r="D8" s="20"/>
      <c r="E8" s="296" t="s">
        <v>54</v>
      </c>
      <c r="F8" s="447" t="s">
        <v>66</v>
      </c>
      <c r="G8" s="460"/>
      <c r="H8" s="460"/>
      <c r="I8" s="460"/>
      <c r="J8" s="460"/>
      <c r="K8" s="461"/>
    </row>
    <row r="9" spans="2:11" ht="25.5" customHeight="1" x14ac:dyDescent="0.2">
      <c r="C9" s="20"/>
      <c r="D9" s="20"/>
      <c r="E9" s="273"/>
      <c r="F9" s="479" t="s">
        <v>174</v>
      </c>
      <c r="G9" s="428"/>
      <c r="H9" s="480" t="s">
        <v>175</v>
      </c>
      <c r="I9" s="463"/>
      <c r="J9" s="483" t="s">
        <v>176</v>
      </c>
      <c r="K9" s="461"/>
    </row>
    <row r="10" spans="2:11" ht="12.75" customHeight="1" x14ac:dyDescent="0.2">
      <c r="C10" s="20"/>
      <c r="D10" s="20"/>
      <c r="E10" s="273"/>
      <c r="F10" s="481" t="s">
        <v>168</v>
      </c>
      <c r="G10" s="371" t="s">
        <v>66</v>
      </c>
      <c r="H10" s="482" t="s">
        <v>168</v>
      </c>
      <c r="I10" s="371" t="s">
        <v>66</v>
      </c>
      <c r="J10" s="482" t="s">
        <v>168</v>
      </c>
      <c r="K10" s="371" t="s">
        <v>66</v>
      </c>
    </row>
    <row r="11" spans="2:11" ht="53.25" customHeight="1" x14ac:dyDescent="0.2">
      <c r="C11" s="90"/>
      <c r="D11" s="90"/>
      <c r="E11" s="262"/>
      <c r="F11" s="467"/>
      <c r="G11" s="372" t="s">
        <v>169</v>
      </c>
      <c r="H11" s="465"/>
      <c r="I11" s="372" t="s">
        <v>169</v>
      </c>
      <c r="J11" s="465"/>
      <c r="K11" s="372" t="s">
        <v>169</v>
      </c>
    </row>
    <row r="12" spans="2:11" ht="12.75" customHeight="1" x14ac:dyDescent="0.2">
      <c r="B12" s="121"/>
      <c r="C12" s="122" t="s">
        <v>78</v>
      </c>
      <c r="D12" s="238" t="str">
        <f>+LEFT(C5,10)</f>
        <v>3. Quarter</v>
      </c>
      <c r="E12" s="210" t="s">
        <v>289</v>
      </c>
      <c r="F12" s="211" t="s">
        <v>289</v>
      </c>
      <c r="G12" s="211" t="s">
        <v>289</v>
      </c>
      <c r="H12" s="211" t="s">
        <v>289</v>
      </c>
      <c r="I12" s="211" t="s">
        <v>289</v>
      </c>
      <c r="J12" s="211" t="s">
        <v>289</v>
      </c>
      <c r="K12" s="212" t="s">
        <v>289</v>
      </c>
    </row>
    <row r="13" spans="2:11" ht="12.75" customHeight="1" x14ac:dyDescent="0.2">
      <c r="B13" s="124" t="s">
        <v>79</v>
      </c>
      <c r="C13" s="68" t="s">
        <v>80</v>
      </c>
      <c r="D13" s="69" t="s">
        <v>322</v>
      </c>
      <c r="E13" s="213">
        <v>7.8</v>
      </c>
      <c r="F13" s="70">
        <v>0</v>
      </c>
      <c r="G13" s="107">
        <v>0</v>
      </c>
      <c r="H13" s="70">
        <v>7.8</v>
      </c>
      <c r="I13" s="107">
        <v>0</v>
      </c>
      <c r="J13" s="70">
        <v>0</v>
      </c>
      <c r="K13" s="214">
        <v>0</v>
      </c>
    </row>
    <row r="14" spans="2:11" ht="12.75" customHeight="1" x14ac:dyDescent="0.2">
      <c r="B14" s="124"/>
      <c r="C14" s="44"/>
      <c r="D14" s="44" t="s">
        <v>323</v>
      </c>
      <c r="E14" s="215">
        <v>0</v>
      </c>
      <c r="F14" s="109"/>
      <c r="G14" s="112">
        <v>0</v>
      </c>
      <c r="H14" s="109"/>
      <c r="I14" s="112">
        <v>0</v>
      </c>
      <c r="J14" s="109">
        <v>0</v>
      </c>
      <c r="K14" s="216">
        <v>0</v>
      </c>
    </row>
    <row r="15" spans="2:11" ht="12.75" customHeight="1" x14ac:dyDescent="0.2">
      <c r="B15" s="124" t="s">
        <v>81</v>
      </c>
      <c r="C15" s="68" t="s">
        <v>82</v>
      </c>
      <c r="D15" s="69" t="s">
        <v>322</v>
      </c>
      <c r="E15" s="213">
        <v>7.8</v>
      </c>
      <c r="F15" s="70">
        <v>0</v>
      </c>
      <c r="G15" s="107">
        <v>0</v>
      </c>
      <c r="H15" s="70">
        <v>7.8</v>
      </c>
      <c r="I15" s="107">
        <v>0</v>
      </c>
      <c r="J15" s="70">
        <v>0</v>
      </c>
      <c r="K15" s="214">
        <v>0</v>
      </c>
    </row>
    <row r="16" spans="2:11" ht="12.75" customHeight="1" x14ac:dyDescent="0.2">
      <c r="B16" s="124"/>
      <c r="C16" s="44"/>
      <c r="D16" s="44" t="s">
        <v>323</v>
      </c>
      <c r="E16" s="215">
        <v>0</v>
      </c>
      <c r="F16" s="109"/>
      <c r="G16" s="112">
        <v>0</v>
      </c>
      <c r="H16" s="109"/>
      <c r="I16" s="112">
        <v>0</v>
      </c>
      <c r="J16" s="109">
        <v>0</v>
      </c>
      <c r="K16" s="216">
        <v>0</v>
      </c>
    </row>
    <row r="17" spans="2:4" ht="12.75" customHeight="1" x14ac:dyDescent="0.2">
      <c r="B17" s="124" t="s">
        <v>93</v>
      </c>
      <c r="C17" s="125" t="s">
        <v>324</v>
      </c>
      <c r="D17" s="342"/>
    </row>
    <row r="18" spans="2:4" ht="12.75" customHeight="1" x14ac:dyDescent="0.2">
      <c r="B18" s="124"/>
    </row>
    <row r="19" spans="2:4" ht="12.75" customHeight="1" x14ac:dyDescent="0.2">
      <c r="C19" s="20"/>
    </row>
    <row r="20" spans="2:4" ht="12.75" customHeight="1" x14ac:dyDescent="0.2"/>
    <row r="21" spans="2:4" ht="12.75" customHeight="1" x14ac:dyDescent="0.2"/>
    <row r="22" spans="2:4" ht="12.75" customHeight="1" x14ac:dyDescent="0.2"/>
    <row r="23" spans="2:4" ht="12.75" customHeight="1" x14ac:dyDescent="0.2"/>
    <row r="24" spans="2:4" ht="12.75" customHeight="1" x14ac:dyDescent="0.2"/>
    <row r="25" spans="2:4" ht="12.75" customHeight="1" x14ac:dyDescent="0.2"/>
    <row r="26" spans="2:4" ht="12.75" customHeight="1" x14ac:dyDescent="0.2"/>
    <row r="27" spans="2:4" ht="12.75" customHeight="1" x14ac:dyDescent="0.2"/>
    <row r="28" spans="2:4" ht="12.75" customHeight="1" x14ac:dyDescent="0.2"/>
    <row r="29" spans="2:4" ht="12.75" customHeight="1" x14ac:dyDescent="0.2"/>
    <row r="30" spans="2:4" ht="12.75" customHeight="1" x14ac:dyDescent="0.2"/>
    <row r="31" spans="2:4" ht="12.75" customHeight="1" x14ac:dyDescent="0.2"/>
    <row r="32" spans="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8">
    <mergeCell ref="E7:K7"/>
    <mergeCell ref="F9:G9"/>
    <mergeCell ref="H9:I9"/>
    <mergeCell ref="F10:F11"/>
    <mergeCell ref="H10:H11"/>
    <mergeCell ref="F8:K8"/>
    <mergeCell ref="J9:K9"/>
    <mergeCell ref="J10:J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AMK51"/>
  <sheetViews>
    <sheetView showGridLines="0" showRowColHeaders="0" zoomScaleNormal="100" workbookViewId="0">
      <selection activeCell="B3" sqref="B3"/>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2" spans="1:5" x14ac:dyDescent="0.2">
      <c r="B2" s="191" t="s">
        <v>188</v>
      </c>
    </row>
    <row r="4" spans="1:5" x14ac:dyDescent="0.2">
      <c r="B4" s="343" t="s">
        <v>189</v>
      </c>
      <c r="C4" s="363"/>
      <c r="D4" s="363"/>
    </row>
    <row r="5" spans="1:5" x14ac:dyDescent="0.2">
      <c r="B5" s="398" t="str">
        <f>+StTai!B17</f>
        <v>3. Quarter 2023</v>
      </c>
      <c r="C5" s="484"/>
      <c r="D5" s="484"/>
    </row>
    <row r="6" spans="1:5" x14ac:dyDescent="0.2">
      <c r="B6" s="330"/>
    </row>
    <row r="7" spans="1:5" x14ac:dyDescent="0.2">
      <c r="A7" s="178">
        <v>0</v>
      </c>
      <c r="B7" s="364" t="s">
        <v>8</v>
      </c>
      <c r="C7" s="347"/>
      <c r="D7" s="347"/>
      <c r="E7" s="347"/>
    </row>
    <row r="8" spans="1:5" ht="13.5" customHeight="1" thickBot="1" x14ac:dyDescent="0.25">
      <c r="A8" s="178">
        <v>0</v>
      </c>
      <c r="B8" s="126"/>
      <c r="C8" s="127"/>
      <c r="D8" s="326" t="s">
        <v>327</v>
      </c>
      <c r="E8" s="327" t="s">
        <v>328</v>
      </c>
    </row>
    <row r="9" spans="1:5" x14ac:dyDescent="0.2">
      <c r="A9" s="178">
        <v>0</v>
      </c>
      <c r="B9" s="367" t="s">
        <v>190</v>
      </c>
      <c r="C9" s="169" t="s">
        <v>9</v>
      </c>
      <c r="D9" s="181">
        <v>33757.300000000003</v>
      </c>
      <c r="E9" s="182">
        <v>32786.141000000003</v>
      </c>
    </row>
    <row r="10" spans="1:5" s="129" customFormat="1" ht="21.75" customHeight="1" thickBot="1" x14ac:dyDescent="0.25">
      <c r="A10" s="130">
        <v>0</v>
      </c>
      <c r="B10" s="202" t="s">
        <v>191</v>
      </c>
      <c r="C10" s="131" t="s">
        <v>192</v>
      </c>
      <c r="D10" s="132">
        <v>96.7</v>
      </c>
      <c r="E10" s="172">
        <v>88</v>
      </c>
    </row>
    <row r="11" spans="1:5" ht="13.5" customHeight="1" thickBot="1" x14ac:dyDescent="0.25">
      <c r="A11" s="178">
        <v>0</v>
      </c>
      <c r="B11" s="365"/>
      <c r="C11" s="347"/>
      <c r="D11" s="347"/>
      <c r="E11" s="366"/>
    </row>
    <row r="12" spans="1:5" x14ac:dyDescent="0.2">
      <c r="A12" s="178">
        <v>0</v>
      </c>
      <c r="B12" s="368" t="s">
        <v>11</v>
      </c>
      <c r="C12" s="203" t="s">
        <v>9</v>
      </c>
      <c r="D12" s="170">
        <v>36985.1</v>
      </c>
      <c r="E12" s="171">
        <v>34471.259230000003</v>
      </c>
    </row>
    <row r="13" spans="1:5" ht="28.5" customHeight="1" x14ac:dyDescent="0.2">
      <c r="A13" s="178"/>
      <c r="B13" s="192" t="s">
        <v>193</v>
      </c>
      <c r="C13" s="134" t="s">
        <v>9</v>
      </c>
      <c r="D13" s="135">
        <v>0</v>
      </c>
      <c r="E13" s="174">
        <v>0</v>
      </c>
    </row>
    <row r="14" spans="1:5" ht="31.5" customHeight="1" x14ac:dyDescent="0.2">
      <c r="A14" s="178">
        <v>0</v>
      </c>
      <c r="B14" s="193" t="s">
        <v>194</v>
      </c>
      <c r="C14" s="134" t="s">
        <v>9</v>
      </c>
      <c r="D14" s="135">
        <v>0</v>
      </c>
      <c r="E14" s="174">
        <v>0</v>
      </c>
    </row>
    <row r="15" spans="1:5" ht="31.5" customHeight="1" x14ac:dyDescent="0.2">
      <c r="A15" s="178">
        <v>0</v>
      </c>
      <c r="B15" s="193" t="s">
        <v>195</v>
      </c>
      <c r="C15" s="136" t="s">
        <v>9</v>
      </c>
      <c r="D15" s="135">
        <v>0</v>
      </c>
      <c r="E15" s="174">
        <v>0</v>
      </c>
    </row>
    <row r="16" spans="1:5" ht="31.5" customHeight="1" x14ac:dyDescent="0.2">
      <c r="A16" s="178">
        <v>0</v>
      </c>
      <c r="B16" s="301" t="s">
        <v>196</v>
      </c>
      <c r="C16" s="136" t="s">
        <v>9</v>
      </c>
      <c r="D16" s="135">
        <v>0</v>
      </c>
      <c r="E16" s="174">
        <v>0</v>
      </c>
    </row>
    <row r="17" spans="1:5" ht="31.5" customHeight="1" x14ac:dyDescent="0.2">
      <c r="A17" s="178"/>
      <c r="B17" s="194" t="s">
        <v>197</v>
      </c>
      <c r="C17" s="136" t="s">
        <v>9</v>
      </c>
      <c r="D17" s="135">
        <v>0</v>
      </c>
      <c r="E17" s="174">
        <v>0</v>
      </c>
    </row>
    <row r="18" spans="1:5" s="129" customFormat="1" ht="21" customHeight="1" x14ac:dyDescent="0.2">
      <c r="A18" s="130">
        <v>0</v>
      </c>
      <c r="B18" s="195" t="s">
        <v>198</v>
      </c>
      <c r="C18" s="136" t="s">
        <v>192</v>
      </c>
      <c r="D18" s="135">
        <v>95.4</v>
      </c>
      <c r="E18" s="174">
        <v>95.94</v>
      </c>
    </row>
    <row r="19" spans="1:5" x14ac:dyDescent="0.2">
      <c r="A19" s="178">
        <v>0</v>
      </c>
      <c r="B19" s="485" t="s">
        <v>199</v>
      </c>
      <c r="C19" s="134" t="s">
        <v>200</v>
      </c>
      <c r="D19" s="135">
        <v>0</v>
      </c>
      <c r="E19" s="174">
        <v>0</v>
      </c>
    </row>
    <row r="20" spans="1:5" x14ac:dyDescent="0.2">
      <c r="A20" s="178">
        <v>0</v>
      </c>
      <c r="B20" s="486"/>
      <c r="C20" s="136" t="s">
        <v>201</v>
      </c>
      <c r="D20" s="135">
        <v>906.6</v>
      </c>
      <c r="E20" s="174">
        <v>713.37257</v>
      </c>
    </row>
    <row r="21" spans="1:5" x14ac:dyDescent="0.2">
      <c r="A21" s="178">
        <v>0</v>
      </c>
      <c r="B21" s="486"/>
      <c r="C21" s="136" t="s">
        <v>202</v>
      </c>
      <c r="D21" s="135">
        <v>0</v>
      </c>
      <c r="E21" s="174">
        <v>0</v>
      </c>
    </row>
    <row r="22" spans="1:5" x14ac:dyDescent="0.2">
      <c r="A22" s="178"/>
      <c r="B22" s="486"/>
      <c r="C22" s="136" t="s">
        <v>203</v>
      </c>
      <c r="D22" s="135">
        <v>0</v>
      </c>
      <c r="E22" s="174">
        <v>0</v>
      </c>
    </row>
    <row r="23" spans="1:5" x14ac:dyDescent="0.2">
      <c r="A23" s="178"/>
      <c r="B23" s="486"/>
      <c r="C23" s="136" t="s">
        <v>204</v>
      </c>
      <c r="D23" s="135">
        <v>-141.1</v>
      </c>
      <c r="E23" s="174">
        <v>-82.973869999999991</v>
      </c>
    </row>
    <row r="24" spans="1:5" x14ac:dyDescent="0.2">
      <c r="A24" s="178"/>
      <c r="B24" s="486"/>
      <c r="C24" s="136" t="s">
        <v>205</v>
      </c>
      <c r="D24" s="135">
        <v>0</v>
      </c>
      <c r="E24" s="174">
        <v>0</v>
      </c>
    </row>
    <row r="25" spans="1:5" x14ac:dyDescent="0.2">
      <c r="A25" s="178"/>
      <c r="B25" s="486"/>
      <c r="C25" s="136" t="s">
        <v>206</v>
      </c>
      <c r="D25" s="135">
        <v>0</v>
      </c>
      <c r="E25" s="174">
        <v>0</v>
      </c>
    </row>
    <row r="26" spans="1:5" x14ac:dyDescent="0.2">
      <c r="A26" s="178"/>
      <c r="B26" s="486"/>
      <c r="C26" s="136" t="s">
        <v>207</v>
      </c>
      <c r="D26" s="135">
        <v>0</v>
      </c>
      <c r="E26" s="174">
        <v>0</v>
      </c>
    </row>
    <row r="27" spans="1:5" x14ac:dyDescent="0.2">
      <c r="A27" s="178"/>
      <c r="B27" s="486"/>
      <c r="C27" s="136" t="s">
        <v>208</v>
      </c>
      <c r="D27" s="135">
        <v>0</v>
      </c>
      <c r="E27" s="174">
        <v>0</v>
      </c>
    </row>
    <row r="28" spans="1:5" x14ac:dyDescent="0.2">
      <c r="A28" s="178"/>
      <c r="B28" s="486"/>
      <c r="C28" s="136" t="s">
        <v>209</v>
      </c>
      <c r="D28" s="135">
        <v>156.19999999999999</v>
      </c>
      <c r="E28" s="174">
        <v>28.953299999999999</v>
      </c>
    </row>
    <row r="29" spans="1:5" x14ac:dyDescent="0.2">
      <c r="A29" s="178">
        <v>0</v>
      </c>
      <c r="B29" s="196"/>
      <c r="C29" s="136" t="s">
        <v>210</v>
      </c>
      <c r="D29" s="135">
        <v>0</v>
      </c>
      <c r="E29" s="174">
        <v>0</v>
      </c>
    </row>
    <row r="30" spans="1:5" ht="27" customHeight="1" x14ac:dyDescent="0.2">
      <c r="A30" s="178">
        <v>0</v>
      </c>
      <c r="B30" s="197" t="s">
        <v>211</v>
      </c>
      <c r="C30" s="136" t="s">
        <v>212</v>
      </c>
      <c r="D30" s="135">
        <v>5.26</v>
      </c>
      <c r="E30" s="174">
        <v>5.27</v>
      </c>
    </row>
    <row r="31" spans="1:5" ht="31.5" customHeight="1" x14ac:dyDescent="0.2">
      <c r="A31" s="178">
        <v>0</v>
      </c>
      <c r="B31" s="137" t="s">
        <v>213</v>
      </c>
      <c r="C31" s="136" t="s">
        <v>192</v>
      </c>
      <c r="D31" s="135">
        <v>52.5</v>
      </c>
      <c r="E31" s="174">
        <v>52.41</v>
      </c>
    </row>
    <row r="32" spans="1:5" ht="13.5" customHeight="1" thickBot="1" x14ac:dyDescent="0.25">
      <c r="A32" s="178">
        <v>0</v>
      </c>
      <c r="B32" s="138" t="s">
        <v>214</v>
      </c>
      <c r="C32" s="179" t="s">
        <v>192</v>
      </c>
      <c r="D32" s="175">
        <v>0</v>
      </c>
      <c r="E32" s="176">
        <v>0</v>
      </c>
    </row>
    <row r="33" spans="1:6" ht="13.5" customHeight="1" thickBot="1" x14ac:dyDescent="0.25">
      <c r="B33" s="365"/>
      <c r="C33" s="347"/>
      <c r="D33" s="347"/>
      <c r="E33" s="366"/>
    </row>
    <row r="34" spans="1:6" x14ac:dyDescent="0.2">
      <c r="A34" s="178">
        <v>1</v>
      </c>
      <c r="B34" s="368" t="s">
        <v>215</v>
      </c>
      <c r="C34" s="203"/>
      <c r="D34" s="170"/>
      <c r="E34" s="171"/>
    </row>
    <row r="35" spans="1:6" ht="31.5" customHeight="1" x14ac:dyDescent="0.2">
      <c r="A35" s="178"/>
      <c r="B35" s="198" t="s">
        <v>216</v>
      </c>
      <c r="C35" s="134" t="s">
        <v>9</v>
      </c>
      <c r="D35" s="135">
        <v>9.9999999999999995E-7</v>
      </c>
      <c r="E35" s="174">
        <v>439.85350899999997</v>
      </c>
    </row>
    <row r="36" spans="1:6" x14ac:dyDescent="0.2">
      <c r="A36" s="178"/>
      <c r="B36" s="198" t="s">
        <v>217</v>
      </c>
      <c r="C36" s="134" t="s">
        <v>218</v>
      </c>
      <c r="D36" s="302">
        <v>75</v>
      </c>
      <c r="E36" s="303">
        <v>74</v>
      </c>
    </row>
    <row r="37" spans="1:6" ht="21.75" customHeight="1" thickBot="1" x14ac:dyDescent="0.25">
      <c r="A37" s="178">
        <v>1</v>
      </c>
      <c r="B37" s="138" t="s">
        <v>219</v>
      </c>
      <c r="C37" s="201" t="s">
        <v>9</v>
      </c>
      <c r="D37" s="175">
        <v>907.3</v>
      </c>
      <c r="E37" s="176">
        <v>925.64128300000004</v>
      </c>
    </row>
    <row r="38" spans="1:6" ht="13.5" customHeight="1" thickBot="1" x14ac:dyDescent="0.25">
      <c r="A38" s="178">
        <v>1</v>
      </c>
      <c r="B38" s="365"/>
      <c r="C38" s="347"/>
      <c r="D38" s="347"/>
      <c r="E38" s="366"/>
    </row>
    <row r="39" spans="1:6" x14ac:dyDescent="0.2">
      <c r="A39" s="178"/>
      <c r="B39" s="368" t="s">
        <v>220</v>
      </c>
      <c r="C39" s="203"/>
      <c r="D39" s="170"/>
      <c r="E39" s="171"/>
      <c r="F39" s="185"/>
    </row>
    <row r="40" spans="1:6" ht="21" customHeight="1" x14ac:dyDescent="0.2">
      <c r="A40" s="178"/>
      <c r="B40" s="193" t="s">
        <v>221</v>
      </c>
      <c r="C40" s="134" t="s">
        <v>192</v>
      </c>
      <c r="D40" s="135">
        <v>0</v>
      </c>
      <c r="E40" s="174">
        <v>0</v>
      </c>
      <c r="F40" s="185"/>
    </row>
    <row r="41" spans="1:6" ht="21" customHeight="1" x14ac:dyDescent="0.2">
      <c r="A41" s="178"/>
      <c r="B41" s="193" t="s">
        <v>222</v>
      </c>
      <c r="C41" s="134" t="s">
        <v>192</v>
      </c>
      <c r="D41" s="135">
        <v>0</v>
      </c>
      <c r="E41" s="174">
        <v>0</v>
      </c>
      <c r="F41" s="185"/>
    </row>
    <row r="42" spans="1:6" ht="21" customHeight="1" x14ac:dyDescent="0.2">
      <c r="A42" s="178"/>
      <c r="B42" s="193" t="s">
        <v>223</v>
      </c>
      <c r="C42" s="134" t="s">
        <v>192</v>
      </c>
      <c r="D42" s="135">
        <v>0</v>
      </c>
      <c r="E42" s="174">
        <v>0</v>
      </c>
      <c r="F42" s="185"/>
    </row>
    <row r="43" spans="1:6" ht="21" customHeight="1" x14ac:dyDescent="0.2">
      <c r="A43" s="178"/>
      <c r="B43" s="193" t="s">
        <v>224</v>
      </c>
      <c r="C43" s="134" t="s">
        <v>192</v>
      </c>
      <c r="D43" s="135">
        <v>0</v>
      </c>
      <c r="E43" s="174">
        <v>0</v>
      </c>
      <c r="F43" s="185"/>
    </row>
    <row r="44" spans="1:6" ht="21" customHeight="1" x14ac:dyDescent="0.2">
      <c r="A44" s="178"/>
      <c r="B44" s="193" t="s">
        <v>225</v>
      </c>
      <c r="C44" s="134" t="s">
        <v>192</v>
      </c>
      <c r="D44" s="135">
        <v>0</v>
      </c>
      <c r="E44" s="174">
        <v>0</v>
      </c>
      <c r="F44" s="185"/>
    </row>
    <row r="45" spans="1:6" ht="21.75" customHeight="1" thickBot="1" x14ac:dyDescent="0.25">
      <c r="A45" s="178"/>
      <c r="B45" s="199" t="s">
        <v>226</v>
      </c>
      <c r="C45" s="201" t="s">
        <v>192</v>
      </c>
      <c r="D45" s="175">
        <v>0</v>
      </c>
      <c r="E45" s="176">
        <v>0</v>
      </c>
      <c r="F45" s="185"/>
    </row>
    <row r="46" spans="1:6" ht="13.5" customHeight="1" thickBot="1" x14ac:dyDescent="0.25">
      <c r="A46" s="178"/>
      <c r="B46" s="365"/>
      <c r="C46" s="347"/>
      <c r="D46" s="347"/>
      <c r="E46" s="366"/>
      <c r="F46" s="185"/>
    </row>
    <row r="47" spans="1:6" x14ac:dyDescent="0.2">
      <c r="A47" s="178"/>
      <c r="B47" s="369" t="s">
        <v>227</v>
      </c>
      <c r="C47" s="133"/>
      <c r="D47" s="128"/>
      <c r="E47" s="173"/>
    </row>
    <row r="48" spans="1:6" ht="32.25" customHeight="1" thickBot="1" x14ac:dyDescent="0.25">
      <c r="A48" s="178"/>
      <c r="B48" s="199" t="s">
        <v>228</v>
      </c>
      <c r="C48" s="179" t="s">
        <v>192</v>
      </c>
      <c r="D48" s="175">
        <v>0.49</v>
      </c>
      <c r="E48" s="176">
        <v>0.36</v>
      </c>
    </row>
    <row r="51" spans="2:2" x14ac:dyDescent="0.2">
      <c r="B51" s="20"/>
    </row>
  </sheetData>
  <mergeCells count="2">
    <mergeCell ref="B5:D5"/>
    <mergeCell ref="B19:B28"/>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rowBreaks count="1" manualBreakCount="1">
    <brk id="3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AMK46"/>
  <sheetViews>
    <sheetView showGridLines="0" showRowColHeaders="0" zoomScaleNormal="100" workbookViewId="0">
      <selection activeCell="B3" sqref="B3"/>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2" spans="1:5" x14ac:dyDescent="0.2">
      <c r="B2" s="191" t="s">
        <v>188</v>
      </c>
    </row>
    <row r="4" spans="1:5" x14ac:dyDescent="0.2">
      <c r="B4" s="343" t="s">
        <v>189</v>
      </c>
      <c r="C4" s="363"/>
      <c r="D4" s="363"/>
    </row>
    <row r="5" spans="1:5" x14ac:dyDescent="0.2">
      <c r="B5" s="398" t="str">
        <f>+StTai!B17</f>
        <v>3. Quarter 2023</v>
      </c>
      <c r="C5" s="484"/>
      <c r="D5" s="484"/>
    </row>
    <row r="6" spans="1:5" x14ac:dyDescent="0.2">
      <c r="B6" s="330"/>
    </row>
    <row r="7" spans="1:5" x14ac:dyDescent="0.2">
      <c r="A7" s="178">
        <v>1</v>
      </c>
      <c r="B7" s="364" t="s">
        <v>18</v>
      </c>
      <c r="C7" s="347"/>
      <c r="D7" s="347"/>
      <c r="E7" s="347"/>
    </row>
    <row r="8" spans="1:5" ht="13.5" customHeight="1" thickBot="1" x14ac:dyDescent="0.25">
      <c r="A8" s="178">
        <v>1</v>
      </c>
      <c r="B8" s="126"/>
      <c r="C8" s="127"/>
      <c r="D8" s="326" t="s">
        <v>327</v>
      </c>
      <c r="E8" s="327" t="s">
        <v>328</v>
      </c>
    </row>
    <row r="9" spans="1:5" x14ac:dyDescent="0.2">
      <c r="A9" s="178">
        <v>1</v>
      </c>
      <c r="B9" s="367" t="s">
        <v>190</v>
      </c>
      <c r="C9" s="180" t="s">
        <v>9</v>
      </c>
      <c r="D9" s="181">
        <v>1246.2</v>
      </c>
      <c r="E9" s="182">
        <v>1305.39309</v>
      </c>
    </row>
    <row r="10" spans="1:5" ht="21.75" customHeight="1" thickBot="1" x14ac:dyDescent="0.25">
      <c r="A10" s="178">
        <v>1</v>
      </c>
      <c r="B10" s="202" t="s">
        <v>191</v>
      </c>
      <c r="C10" s="131" t="s">
        <v>192</v>
      </c>
      <c r="D10" s="132">
        <v>91.1</v>
      </c>
      <c r="E10" s="172">
        <v>91.5</v>
      </c>
    </row>
    <row r="11" spans="1:5" ht="13.5" customHeight="1" thickBot="1" x14ac:dyDescent="0.25">
      <c r="A11" s="178">
        <v>1</v>
      </c>
      <c r="B11" s="370"/>
      <c r="C11" s="347"/>
      <c r="D11" s="347"/>
      <c r="E11" s="366"/>
    </row>
    <row r="12" spans="1:5" x14ac:dyDescent="0.2">
      <c r="A12" s="178">
        <v>1</v>
      </c>
      <c r="B12" s="368" t="s">
        <v>11</v>
      </c>
      <c r="C12" s="204" t="s">
        <v>9</v>
      </c>
      <c r="D12" s="181">
        <v>1441.9</v>
      </c>
      <c r="E12" s="182">
        <v>1443.6476500000001</v>
      </c>
    </row>
    <row r="13" spans="1:5" ht="42" customHeight="1" x14ac:dyDescent="0.2">
      <c r="A13" s="178"/>
      <c r="B13" s="193" t="s">
        <v>229</v>
      </c>
      <c r="C13" s="134" t="s">
        <v>9</v>
      </c>
      <c r="D13" s="135">
        <v>0</v>
      </c>
      <c r="E13" s="174">
        <v>0</v>
      </c>
    </row>
    <row r="14" spans="1:5" ht="31.5" customHeight="1" x14ac:dyDescent="0.2">
      <c r="A14" s="178">
        <v>1</v>
      </c>
      <c r="B14" s="193" t="s">
        <v>230</v>
      </c>
      <c r="C14" s="134" t="s">
        <v>9</v>
      </c>
      <c r="D14" s="139">
        <v>0</v>
      </c>
      <c r="E14" s="183">
        <v>0</v>
      </c>
    </row>
    <row r="15" spans="1:5" ht="31.5" customHeight="1" x14ac:dyDescent="0.2">
      <c r="A15" s="178"/>
      <c r="B15" s="193" t="s">
        <v>231</v>
      </c>
      <c r="C15" s="134"/>
      <c r="D15" s="139">
        <v>0</v>
      </c>
      <c r="E15" s="183">
        <v>0</v>
      </c>
    </row>
    <row r="16" spans="1:5" ht="18" customHeight="1" x14ac:dyDescent="0.2">
      <c r="A16" s="178"/>
      <c r="B16" s="200" t="s">
        <v>232</v>
      </c>
      <c r="C16" s="136" t="s">
        <v>192</v>
      </c>
      <c r="D16" s="135">
        <v>90.6</v>
      </c>
      <c r="E16" s="174">
        <v>92.7</v>
      </c>
    </row>
    <row r="17" spans="1:5" x14ac:dyDescent="0.2">
      <c r="A17" s="178"/>
      <c r="B17" s="487" t="s">
        <v>199</v>
      </c>
      <c r="C17" s="136" t="s">
        <v>200</v>
      </c>
      <c r="D17" s="135">
        <v>0</v>
      </c>
      <c r="E17" s="174">
        <v>0</v>
      </c>
    </row>
    <row r="18" spans="1:5" x14ac:dyDescent="0.2">
      <c r="A18" s="178"/>
      <c r="B18" s="486"/>
      <c r="C18" s="136" t="s">
        <v>201</v>
      </c>
      <c r="D18" s="135">
        <v>0</v>
      </c>
      <c r="E18" s="174">
        <v>0</v>
      </c>
    </row>
    <row r="19" spans="1:5" x14ac:dyDescent="0.2">
      <c r="A19" s="178"/>
      <c r="B19" s="486"/>
      <c r="C19" s="136" t="s">
        <v>202</v>
      </c>
      <c r="D19" s="135">
        <v>0</v>
      </c>
      <c r="E19" s="174">
        <v>0</v>
      </c>
    </row>
    <row r="20" spans="1:5" x14ac:dyDescent="0.2">
      <c r="A20" s="178"/>
      <c r="B20" s="486"/>
      <c r="C20" s="136" t="s">
        <v>203</v>
      </c>
      <c r="D20" s="135">
        <v>0</v>
      </c>
      <c r="E20" s="174">
        <v>0</v>
      </c>
    </row>
    <row r="21" spans="1:5" x14ac:dyDescent="0.2">
      <c r="A21" s="178">
        <v>1</v>
      </c>
      <c r="B21" s="486"/>
      <c r="C21" s="136" t="s">
        <v>204</v>
      </c>
      <c r="D21" s="135">
        <v>0</v>
      </c>
      <c r="E21" s="174">
        <v>0</v>
      </c>
    </row>
    <row r="22" spans="1:5" x14ac:dyDescent="0.2">
      <c r="A22" s="178">
        <v>1</v>
      </c>
      <c r="B22" s="486"/>
      <c r="C22" s="136" t="s">
        <v>205</v>
      </c>
      <c r="D22" s="135">
        <v>0</v>
      </c>
      <c r="E22" s="174">
        <v>0</v>
      </c>
    </row>
    <row r="23" spans="1:5" x14ac:dyDescent="0.2">
      <c r="A23" s="178">
        <v>1</v>
      </c>
      <c r="B23" s="486"/>
      <c r="C23" s="136" t="s">
        <v>206</v>
      </c>
      <c r="D23" s="135">
        <v>0</v>
      </c>
      <c r="E23" s="174">
        <v>0</v>
      </c>
    </row>
    <row r="24" spans="1:5" x14ac:dyDescent="0.2">
      <c r="B24" s="486"/>
      <c r="C24" s="136" t="s">
        <v>207</v>
      </c>
      <c r="D24" s="135">
        <v>0</v>
      </c>
      <c r="E24" s="174">
        <v>0</v>
      </c>
    </row>
    <row r="25" spans="1:5" x14ac:dyDescent="0.2">
      <c r="B25" s="486"/>
      <c r="C25" s="136" t="s">
        <v>208</v>
      </c>
      <c r="D25" s="135">
        <v>0</v>
      </c>
      <c r="E25" s="174">
        <v>0</v>
      </c>
    </row>
    <row r="26" spans="1:5" x14ac:dyDescent="0.2">
      <c r="B26" s="486"/>
      <c r="C26" s="136" t="s">
        <v>209</v>
      </c>
      <c r="D26" s="135">
        <v>0</v>
      </c>
      <c r="E26" s="174">
        <v>0</v>
      </c>
    </row>
    <row r="27" spans="1:5" ht="13.5" customHeight="1" thickBot="1" x14ac:dyDescent="0.25">
      <c r="B27" s="488"/>
      <c r="C27" s="179" t="s">
        <v>210</v>
      </c>
      <c r="D27" s="175">
        <v>0</v>
      </c>
      <c r="E27" s="176">
        <v>0</v>
      </c>
    </row>
    <row r="28" spans="1:5" ht="13.5" customHeight="1" thickBot="1" x14ac:dyDescent="0.25">
      <c r="A28" s="178"/>
      <c r="B28" s="365"/>
      <c r="C28" s="347"/>
      <c r="D28" s="347"/>
      <c r="E28" s="366"/>
    </row>
    <row r="29" spans="1:5" x14ac:dyDescent="0.2">
      <c r="A29" s="178"/>
      <c r="B29" s="368" t="s">
        <v>215</v>
      </c>
      <c r="C29" s="203"/>
      <c r="D29" s="170"/>
      <c r="E29" s="171"/>
    </row>
    <row r="30" spans="1:5" ht="31.5" customHeight="1" x14ac:dyDescent="0.2">
      <c r="A30" s="178"/>
      <c r="B30" s="198" t="s">
        <v>216</v>
      </c>
      <c r="C30" s="134" t="s">
        <v>9</v>
      </c>
      <c r="D30" s="135">
        <v>53.4</v>
      </c>
      <c r="E30" s="174">
        <v>5.480048</v>
      </c>
    </row>
    <row r="31" spans="1:5" x14ac:dyDescent="0.2">
      <c r="A31" s="178"/>
      <c r="B31" s="198" t="s">
        <v>217</v>
      </c>
      <c r="C31" s="134" t="s">
        <v>218</v>
      </c>
      <c r="D31" s="302">
        <v>180</v>
      </c>
      <c r="E31" s="303">
        <v>21</v>
      </c>
    </row>
    <row r="32" spans="1:5" ht="21.75" customHeight="1" thickBot="1" x14ac:dyDescent="0.25">
      <c r="A32" s="178"/>
      <c r="B32" s="138" t="s">
        <v>219</v>
      </c>
      <c r="C32" s="201" t="s">
        <v>9</v>
      </c>
      <c r="D32" s="175">
        <v>212.4</v>
      </c>
      <c r="E32" s="176">
        <v>193.95205000000001</v>
      </c>
    </row>
    <row r="33" spans="1:5" ht="13.5" customHeight="1" thickBot="1" x14ac:dyDescent="0.25">
      <c r="A33" s="178">
        <v>2</v>
      </c>
      <c r="B33" s="365"/>
      <c r="C33" s="347"/>
      <c r="D33" s="347"/>
      <c r="E33" s="366"/>
    </row>
    <row r="34" spans="1:5" x14ac:dyDescent="0.2">
      <c r="A34" s="178"/>
      <c r="B34" s="368" t="s">
        <v>220</v>
      </c>
      <c r="C34" s="203"/>
      <c r="D34" s="170"/>
      <c r="E34" s="171"/>
    </row>
    <row r="35" spans="1:5" ht="21" customHeight="1" x14ac:dyDescent="0.2">
      <c r="A35" s="178"/>
      <c r="B35" s="198" t="s">
        <v>233</v>
      </c>
      <c r="C35" s="134" t="s">
        <v>192</v>
      </c>
      <c r="D35" s="135">
        <v>0</v>
      </c>
      <c r="E35" s="174">
        <v>0</v>
      </c>
    </row>
    <row r="36" spans="1:5" ht="21" customHeight="1" x14ac:dyDescent="0.2">
      <c r="A36" s="178"/>
      <c r="B36" s="198" t="s">
        <v>234</v>
      </c>
      <c r="C36" s="134" t="s">
        <v>192</v>
      </c>
      <c r="D36" s="135">
        <v>0.54</v>
      </c>
      <c r="E36" s="174">
        <v>0.82</v>
      </c>
    </row>
    <row r="37" spans="1:5" ht="21" customHeight="1" x14ac:dyDescent="0.2">
      <c r="A37" s="178"/>
      <c r="B37" s="198" t="s">
        <v>235</v>
      </c>
      <c r="C37" s="134" t="s">
        <v>192</v>
      </c>
      <c r="D37" s="135">
        <v>0</v>
      </c>
      <c r="E37" s="174">
        <v>0</v>
      </c>
    </row>
    <row r="38" spans="1:5" ht="21" customHeight="1" x14ac:dyDescent="0.2">
      <c r="A38" s="178"/>
      <c r="B38" s="198" t="s">
        <v>236</v>
      </c>
      <c r="C38" s="134" t="s">
        <v>192</v>
      </c>
      <c r="D38" s="135">
        <v>0</v>
      </c>
      <c r="E38" s="174">
        <v>0</v>
      </c>
    </row>
    <row r="39" spans="1:5" ht="21" customHeight="1" x14ac:dyDescent="0.2">
      <c r="A39" s="178"/>
      <c r="B39" s="198" t="s">
        <v>237</v>
      </c>
      <c r="C39" s="134" t="s">
        <v>192</v>
      </c>
      <c r="D39" s="135">
        <v>0</v>
      </c>
      <c r="E39" s="174">
        <v>0</v>
      </c>
    </row>
    <row r="40" spans="1:5" ht="21.75" customHeight="1" thickBot="1" x14ac:dyDescent="0.25">
      <c r="A40" s="178"/>
      <c r="B40" s="138" t="s">
        <v>238</v>
      </c>
      <c r="C40" s="201" t="s">
        <v>192</v>
      </c>
      <c r="D40" s="175">
        <v>0</v>
      </c>
      <c r="E40" s="176">
        <v>0</v>
      </c>
    </row>
    <row r="41" spans="1:5" ht="13.5" customHeight="1" thickBot="1" x14ac:dyDescent="0.25">
      <c r="A41" s="178"/>
      <c r="B41" s="365"/>
      <c r="C41" s="347"/>
      <c r="D41" s="347"/>
      <c r="E41" s="366"/>
    </row>
    <row r="42" spans="1:5" x14ac:dyDescent="0.2">
      <c r="A42" s="178"/>
      <c r="B42" s="368" t="s">
        <v>227</v>
      </c>
      <c r="C42" s="203"/>
      <c r="D42" s="170"/>
      <c r="E42" s="171"/>
    </row>
    <row r="43" spans="1:5" ht="32.25" customHeight="1" thickBot="1" x14ac:dyDescent="0.25">
      <c r="A43" s="178"/>
      <c r="B43" s="199" t="s">
        <v>228</v>
      </c>
      <c r="C43" s="179" t="s">
        <v>192</v>
      </c>
      <c r="D43" s="175">
        <v>0</v>
      </c>
      <c r="E43" s="176">
        <v>0</v>
      </c>
    </row>
    <row r="46" spans="1:5" x14ac:dyDescent="0.2">
      <c r="B46" s="20"/>
    </row>
  </sheetData>
  <mergeCells count="2">
    <mergeCell ref="B5:D5"/>
    <mergeCell ref="B17:B27"/>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5" spans="2:4" x14ac:dyDescent="0.2">
      <c r="B5" s="393"/>
      <c r="C5" s="393"/>
      <c r="D5" s="393"/>
    </row>
    <row r="8" spans="2:4" ht="13.5" customHeight="1" thickBot="1" x14ac:dyDescent="0.25"/>
    <row r="10" spans="2:4" ht="21.75" customHeight="1" thickBot="1" x14ac:dyDescent="0.25"/>
    <row r="11" spans="2:4" ht="13.5" customHeight="1" thickBot="1" x14ac:dyDescent="0.25"/>
    <row r="13" spans="2:4" ht="42" customHeight="1" x14ac:dyDescent="0.2"/>
    <row r="14" spans="2:4" ht="28.5" customHeight="1" x14ac:dyDescent="0.2"/>
    <row r="15" spans="2:4" ht="31.5" customHeight="1" x14ac:dyDescent="0.2"/>
    <row r="16" spans="2:4" ht="31.5" customHeight="1" x14ac:dyDescent="0.2"/>
    <row r="17" spans="2:2" ht="31.5" customHeight="1" x14ac:dyDescent="0.2"/>
    <row r="18" spans="2:2" ht="21" customHeight="1" x14ac:dyDescent="0.2"/>
    <row r="19" spans="2:2" ht="13.5" customHeight="1" thickBot="1" x14ac:dyDescent="0.25">
      <c r="B19" s="393"/>
    </row>
    <row r="20" spans="2:2" x14ac:dyDescent="0.2">
      <c r="B20" s="393"/>
    </row>
    <row r="21" spans="2:2" x14ac:dyDescent="0.2">
      <c r="B21" s="393"/>
    </row>
    <row r="22" spans="2:2" x14ac:dyDescent="0.2">
      <c r="B22" s="393"/>
    </row>
    <row r="23" spans="2:2" x14ac:dyDescent="0.2">
      <c r="B23" s="393"/>
    </row>
    <row r="24" spans="2:2" x14ac:dyDescent="0.2">
      <c r="B24" s="393"/>
    </row>
    <row r="25" spans="2:2" x14ac:dyDescent="0.2">
      <c r="B25" s="393"/>
    </row>
    <row r="26" spans="2:2" x14ac:dyDescent="0.2">
      <c r="B26" s="393"/>
    </row>
    <row r="27" spans="2:2" x14ac:dyDescent="0.2">
      <c r="B27" s="393"/>
    </row>
    <row r="28" spans="2:2" x14ac:dyDescent="0.2">
      <c r="B28" s="393"/>
    </row>
    <row r="29" spans="2:2" ht="13.5" customHeight="1" thickBot="1" x14ac:dyDescent="0.25">
      <c r="B29" s="393"/>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5:AMK45"/>
  <sheetViews>
    <sheetView showGridLines="0" showRowColHeaders="0" zoomScaleNormal="100" workbookViewId="0">
      <selection activeCell="B30" sqref="B30"/>
    </sheetView>
  </sheetViews>
  <sheetFormatPr baseColWidth="10" defaultColWidth="9.140625" defaultRowHeight="12.75" x14ac:dyDescent="0.2"/>
  <cols>
    <col min="1" max="1" width="0.85546875" style="325" customWidth="1"/>
    <col min="2" max="2" width="45.85546875" style="325" customWidth="1"/>
    <col min="3" max="3" width="9.5703125" style="325" customWidth="1"/>
    <col min="4" max="5" width="12.7109375" style="325" customWidth="1"/>
    <col min="6" max="6" width="14.42578125" style="325" customWidth="1"/>
    <col min="7" max="1025" width="8.7109375" style="325" customWidth="1"/>
  </cols>
  <sheetData>
    <row r="5" spans="2:4" x14ac:dyDescent="0.2">
      <c r="B5" s="393"/>
      <c r="C5" s="393"/>
      <c r="D5" s="393"/>
    </row>
    <row r="8" spans="2:4" ht="13.5" customHeight="1" thickBot="1" x14ac:dyDescent="0.25"/>
    <row r="10" spans="2:4" ht="21.75" customHeight="1" thickBot="1" x14ac:dyDescent="0.25"/>
    <row r="11" spans="2:4" ht="13.5" customHeight="1" thickBot="1" x14ac:dyDescent="0.25"/>
    <row r="13" spans="2:4" ht="42" customHeight="1" x14ac:dyDescent="0.2"/>
    <row r="14" spans="2:4" ht="42" customHeight="1" x14ac:dyDescent="0.2"/>
    <row r="15" spans="2:4" ht="31.5" customHeight="1" x14ac:dyDescent="0.2"/>
    <row r="16" spans="2:4" ht="31.5" customHeight="1" x14ac:dyDescent="0.2"/>
    <row r="17" spans="2:2" ht="31.5" customHeight="1" x14ac:dyDescent="0.2"/>
    <row r="18" spans="2:2" ht="18" customHeight="1" x14ac:dyDescent="0.2"/>
    <row r="19" spans="2:2" ht="13.5" customHeight="1" thickBot="1" x14ac:dyDescent="0.25">
      <c r="B19" s="393"/>
    </row>
    <row r="20" spans="2:2" x14ac:dyDescent="0.2">
      <c r="B20" s="393"/>
    </row>
    <row r="21" spans="2:2" x14ac:dyDescent="0.2">
      <c r="B21" s="393"/>
    </row>
    <row r="22" spans="2:2" x14ac:dyDescent="0.2">
      <c r="B22" s="393"/>
    </row>
    <row r="23" spans="2:2" x14ac:dyDescent="0.2">
      <c r="B23" s="393"/>
    </row>
    <row r="24" spans="2:2" x14ac:dyDescent="0.2">
      <c r="B24" s="393"/>
    </row>
    <row r="25" spans="2:2" x14ac:dyDescent="0.2">
      <c r="B25" s="393"/>
    </row>
    <row r="26" spans="2:2" x14ac:dyDescent="0.2">
      <c r="B26" s="393"/>
    </row>
    <row r="27" spans="2:2" x14ac:dyDescent="0.2">
      <c r="B27" s="393"/>
    </row>
    <row r="28" spans="2:2" x14ac:dyDescent="0.2">
      <c r="B28" s="393"/>
    </row>
    <row r="29" spans="2:2" ht="13.5" customHeight="1" thickBot="1" x14ac:dyDescent="0.25">
      <c r="B29" s="393"/>
    </row>
    <row r="30" spans="2:2" ht="13.5" customHeight="1" thickBot="1" x14ac:dyDescent="0.25"/>
    <row r="32" spans="2:2" ht="31.5" customHeight="1" x14ac:dyDescent="0.2"/>
    <row r="34" ht="21.75" customHeight="1" thickBot="1" x14ac:dyDescent="0.25"/>
    <row r="35" ht="13.5" customHeight="1" thickBot="1" x14ac:dyDescent="0.25"/>
    <row r="37" ht="21" customHeight="1" x14ac:dyDescent="0.2"/>
    <row r="38" ht="21" customHeight="1" x14ac:dyDescent="0.2"/>
    <row r="39" ht="21" customHeight="1" x14ac:dyDescent="0.2"/>
    <row r="40" ht="21" customHeight="1" x14ac:dyDescent="0.2"/>
    <row r="41" ht="21" customHeight="1" x14ac:dyDescent="0.2"/>
    <row r="42" ht="21.75" customHeight="1" thickBot="1" x14ac:dyDescent="0.25"/>
    <row r="43" ht="13.5" customHeight="1" thickBot="1" x14ac:dyDescent="0.25"/>
    <row r="45" ht="32.25" customHeight="1" thickBot="1" x14ac:dyDescent="0.25"/>
  </sheetData>
  <mergeCells count="2">
    <mergeCell ref="B5:D5"/>
    <mergeCell ref="B19:B29"/>
  </mergeCells>
  <printOptions horizontalCentered="1"/>
  <pageMargins left="0.78749999999999998" right="0.78749999999999998" top="0.98402777777777795" bottom="0.98472222222222205" header="0.51180555555555496" footer="0.49236111111111103"/>
  <pageSetup paperSize="9" scale="82" fitToHeight="0" orientation="portrait"/>
  <headerFooter>
    <oddFooter>&amp;L&amp;8 &amp;C&amp;8 &amp;R&amp;8 Seite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MK25"/>
  <sheetViews>
    <sheetView showGridLines="0" showRowColHeaders="0" workbookViewId="0">
      <selection activeCell="B3" sqref="B3"/>
    </sheetView>
  </sheetViews>
  <sheetFormatPr baseColWidth="10" defaultColWidth="9.140625" defaultRowHeight="12.75" x14ac:dyDescent="0.2"/>
  <cols>
    <col min="1" max="1" width="0.85546875" style="329" customWidth="1"/>
    <col min="2" max="2" width="8.140625" style="329" customWidth="1"/>
    <col min="3" max="3" width="11.5703125" style="329" hidden="1" customWidth="1"/>
    <col min="4" max="4" width="73.140625" style="329" customWidth="1"/>
    <col min="5" max="5" width="50.7109375" style="329" customWidth="1"/>
    <col min="6" max="7" width="15.7109375" style="329" customWidth="1"/>
    <col min="8" max="8" width="18.85546875" style="329" customWidth="1"/>
    <col min="9" max="257" width="11.42578125" style="329" customWidth="1"/>
    <col min="258" max="1025" width="11.42578125" style="325" customWidth="1"/>
  </cols>
  <sheetData>
    <row r="1" spans="1:257" ht="5.0999999999999996" customHeight="1" x14ac:dyDescent="0.2"/>
    <row r="2" spans="1:257" ht="12.75" customHeight="1" x14ac:dyDescent="0.2">
      <c r="B2" s="30" t="s">
        <v>239</v>
      </c>
      <c r="C2" s="30"/>
      <c r="D2" s="30"/>
      <c r="E2" s="30"/>
      <c r="F2" s="30"/>
      <c r="G2" s="30"/>
    </row>
    <row r="3" spans="1:257" ht="18" customHeight="1" x14ac:dyDescent="0.2"/>
    <row r="4" spans="1:257" ht="12.75" customHeight="1" x14ac:dyDescent="0.2">
      <c r="B4" s="398" t="s">
        <v>240</v>
      </c>
      <c r="C4" s="399"/>
      <c r="D4" s="399"/>
      <c r="E4" s="399"/>
      <c r="F4" s="399"/>
      <c r="G4" s="399"/>
    </row>
    <row r="5" spans="1:257" ht="12.75" customHeight="1" x14ac:dyDescent="0.2">
      <c r="B5" s="398" t="str">
        <f>+StTai!B17</f>
        <v>3. Quarter 2023</v>
      </c>
      <c r="C5" s="399"/>
      <c r="D5" s="399"/>
      <c r="E5" s="346"/>
      <c r="F5" s="346"/>
      <c r="G5" s="346"/>
    </row>
    <row r="6" spans="1:257" ht="12.75" customHeight="1" x14ac:dyDescent="0.2"/>
    <row r="7" spans="1:257" x14ac:dyDescent="0.2">
      <c r="E7" s="377"/>
    </row>
    <row r="8" spans="1:257" x14ac:dyDescent="0.2">
      <c r="B8" s="364" t="s">
        <v>8</v>
      </c>
      <c r="C8" s="347"/>
      <c r="D8" s="347"/>
      <c r="E8" s="347"/>
    </row>
    <row r="9" spans="1:257" ht="13.5" customHeight="1" thickBot="1" x14ac:dyDescent="0.25">
      <c r="B9" s="126"/>
      <c r="C9" s="127"/>
      <c r="D9" s="326" t="s">
        <v>327</v>
      </c>
      <c r="E9" s="327" t="s">
        <v>328</v>
      </c>
    </row>
    <row r="10" spans="1:257" s="373" customFormat="1" ht="409.5" customHeight="1" thickBot="1" x14ac:dyDescent="0.25">
      <c r="A10" s="374"/>
      <c r="B10" s="187" t="s">
        <v>241</v>
      </c>
      <c r="C10" s="168" t="s">
        <v>42</v>
      </c>
      <c r="D10" s="339" t="s">
        <v>325</v>
      </c>
      <c r="E10" s="385" t="s">
        <v>331</v>
      </c>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4"/>
      <c r="AL10" s="374"/>
      <c r="AM10" s="374"/>
      <c r="AN10" s="374"/>
      <c r="AO10" s="374"/>
      <c r="AP10" s="374"/>
      <c r="AQ10" s="374"/>
      <c r="AR10" s="374"/>
      <c r="AS10" s="374"/>
      <c r="AT10" s="374"/>
      <c r="AU10" s="374"/>
      <c r="AV10" s="374"/>
      <c r="AW10" s="374"/>
      <c r="AX10" s="374"/>
      <c r="AY10" s="374"/>
      <c r="AZ10" s="374"/>
      <c r="BA10" s="374"/>
      <c r="BB10" s="374"/>
      <c r="BC10" s="374"/>
      <c r="BD10" s="374"/>
      <c r="BE10" s="374"/>
      <c r="BF10" s="374"/>
      <c r="BG10" s="374"/>
      <c r="BH10" s="374"/>
      <c r="BI10" s="374"/>
      <c r="BJ10" s="374"/>
      <c r="BK10" s="374"/>
      <c r="BL10" s="374"/>
      <c r="BM10" s="374"/>
      <c r="BN10" s="374"/>
      <c r="BO10" s="374"/>
      <c r="BP10" s="374"/>
      <c r="BQ10" s="374"/>
      <c r="BR10" s="374"/>
      <c r="BS10" s="374"/>
      <c r="BT10" s="374"/>
      <c r="BU10" s="374"/>
      <c r="BV10" s="374"/>
      <c r="BW10" s="374"/>
      <c r="BX10" s="374"/>
      <c r="BY10" s="374"/>
      <c r="BZ10" s="374"/>
      <c r="CA10" s="374"/>
      <c r="CB10" s="374"/>
      <c r="CC10" s="374"/>
      <c r="CD10" s="374"/>
      <c r="CE10" s="374"/>
      <c r="CF10" s="374"/>
      <c r="CG10" s="374"/>
      <c r="CH10" s="374"/>
      <c r="CI10" s="374"/>
      <c r="CJ10" s="374"/>
      <c r="CK10" s="374"/>
      <c r="CL10" s="374"/>
      <c r="CM10" s="374"/>
      <c r="CN10" s="374"/>
      <c r="CO10" s="374"/>
      <c r="CP10" s="374"/>
      <c r="CQ10" s="374"/>
      <c r="CR10" s="374"/>
      <c r="CS10" s="374"/>
      <c r="CT10" s="374"/>
      <c r="CU10" s="374"/>
      <c r="CV10" s="374"/>
      <c r="CW10" s="374"/>
      <c r="CX10" s="374"/>
      <c r="CY10" s="374"/>
      <c r="CZ10" s="374"/>
      <c r="DA10" s="374"/>
      <c r="DB10" s="374"/>
      <c r="DC10" s="374"/>
      <c r="DD10" s="374"/>
      <c r="DE10" s="374"/>
      <c r="DF10" s="374"/>
      <c r="DG10" s="374"/>
      <c r="DH10" s="374"/>
      <c r="DI10" s="374"/>
      <c r="DJ10" s="374"/>
      <c r="DK10" s="374"/>
      <c r="DL10" s="374"/>
      <c r="DM10" s="374"/>
      <c r="DN10" s="374"/>
      <c r="DO10" s="374"/>
      <c r="DP10" s="374"/>
      <c r="DQ10" s="374"/>
      <c r="DR10" s="374"/>
      <c r="DS10" s="374"/>
      <c r="DT10" s="374"/>
      <c r="DU10" s="374"/>
      <c r="DV10" s="374"/>
      <c r="DW10" s="374"/>
      <c r="DX10" s="374"/>
      <c r="DY10" s="374"/>
      <c r="DZ10" s="374"/>
      <c r="EA10" s="374"/>
      <c r="EB10" s="374"/>
      <c r="EC10" s="374"/>
      <c r="ED10" s="374"/>
      <c r="EE10" s="374"/>
      <c r="EF10" s="374"/>
      <c r="EG10" s="374"/>
      <c r="EH10" s="374"/>
      <c r="EI10" s="374"/>
      <c r="EJ10" s="374"/>
      <c r="EK10" s="374"/>
      <c r="EL10" s="374"/>
      <c r="EM10" s="374"/>
      <c r="EN10" s="374"/>
      <c r="EO10" s="374"/>
      <c r="EP10" s="374"/>
      <c r="EQ10" s="374"/>
      <c r="ER10" s="374"/>
      <c r="ES10" s="374"/>
      <c r="ET10" s="374"/>
      <c r="EU10" s="374"/>
      <c r="EV10" s="374"/>
      <c r="EW10" s="374"/>
      <c r="EX10" s="374"/>
      <c r="EY10" s="374"/>
      <c r="EZ10" s="374"/>
      <c r="FA10" s="374"/>
      <c r="FB10" s="374"/>
      <c r="FC10" s="374"/>
      <c r="FD10" s="374"/>
      <c r="FE10" s="374"/>
      <c r="FF10" s="374"/>
      <c r="FG10" s="374"/>
      <c r="FH10" s="374"/>
      <c r="FI10" s="374"/>
      <c r="FJ10" s="374"/>
      <c r="FK10" s="374"/>
      <c r="FL10" s="374"/>
      <c r="FM10" s="374"/>
      <c r="FN10" s="374"/>
      <c r="FO10" s="374"/>
      <c r="FP10" s="374"/>
      <c r="FQ10" s="374"/>
      <c r="FR10" s="374"/>
      <c r="FS10" s="374"/>
      <c r="FT10" s="374"/>
      <c r="FU10" s="374"/>
      <c r="FV10" s="374"/>
      <c r="FW10" s="374"/>
      <c r="FX10" s="374"/>
      <c r="FY10" s="374"/>
      <c r="FZ10" s="374"/>
      <c r="GA10" s="374"/>
      <c r="GB10" s="374"/>
      <c r="GC10" s="374"/>
      <c r="GD10" s="374"/>
      <c r="GE10" s="374"/>
      <c r="GF10" s="374"/>
      <c r="GG10" s="374"/>
      <c r="GH10" s="374"/>
      <c r="GI10" s="374"/>
      <c r="GJ10" s="374"/>
      <c r="GK10" s="374"/>
      <c r="GL10" s="374"/>
      <c r="GM10" s="374"/>
      <c r="GN10" s="374"/>
      <c r="GO10" s="374"/>
      <c r="GP10" s="374"/>
      <c r="GQ10" s="374"/>
      <c r="GR10" s="374"/>
      <c r="GS10" s="374"/>
      <c r="GT10" s="374"/>
      <c r="GU10" s="374"/>
      <c r="GV10" s="374"/>
      <c r="GW10" s="374"/>
      <c r="GX10" s="374"/>
      <c r="GY10" s="374"/>
      <c r="GZ10" s="374"/>
      <c r="HA10" s="374"/>
      <c r="HB10" s="374"/>
      <c r="HC10" s="374"/>
      <c r="HD10" s="374"/>
      <c r="HE10" s="374"/>
      <c r="HF10" s="374"/>
      <c r="HG10" s="374"/>
      <c r="HH10" s="374"/>
      <c r="HI10" s="374"/>
      <c r="HJ10" s="374"/>
      <c r="HK10" s="374"/>
      <c r="HL10" s="374"/>
      <c r="HM10" s="374"/>
      <c r="HN10" s="374"/>
      <c r="HO10" s="374"/>
      <c r="HP10" s="374"/>
      <c r="HQ10" s="374"/>
      <c r="HR10" s="374"/>
      <c r="HS10" s="374"/>
      <c r="HT10" s="374"/>
      <c r="HU10" s="374"/>
      <c r="HV10" s="374"/>
      <c r="HW10" s="374"/>
      <c r="HX10" s="374"/>
      <c r="HY10" s="374"/>
      <c r="HZ10" s="374"/>
      <c r="IA10" s="374"/>
      <c r="IB10" s="374"/>
      <c r="IC10" s="374"/>
      <c r="ID10" s="374"/>
      <c r="IE10" s="374"/>
      <c r="IF10" s="374"/>
      <c r="IG10" s="374"/>
      <c r="IH10" s="374"/>
      <c r="II10" s="374"/>
      <c r="IJ10" s="374"/>
      <c r="IK10" s="374"/>
      <c r="IL10" s="374"/>
      <c r="IM10" s="374"/>
      <c r="IN10" s="374"/>
      <c r="IO10" s="374"/>
      <c r="IP10" s="374"/>
      <c r="IQ10" s="374"/>
      <c r="IR10" s="374"/>
      <c r="IS10" s="374"/>
      <c r="IT10" s="374"/>
      <c r="IU10" s="374"/>
      <c r="IV10" s="374"/>
      <c r="IW10" s="374"/>
    </row>
    <row r="13" spans="1:257" x14ac:dyDescent="0.2">
      <c r="B13" s="364" t="s">
        <v>18</v>
      </c>
      <c r="C13" s="347"/>
      <c r="D13" s="347"/>
      <c r="E13" s="347"/>
    </row>
    <row r="14" spans="1:257" ht="13.5" customHeight="1" thickBot="1" x14ac:dyDescent="0.25">
      <c r="B14" s="126"/>
      <c r="C14" s="127"/>
      <c r="D14" s="375" t="s">
        <v>327</v>
      </c>
      <c r="E14" s="376" t="s">
        <v>328</v>
      </c>
    </row>
    <row r="15" spans="1:257" ht="13.5" customHeight="1" thickBot="1" x14ac:dyDescent="0.25">
      <c r="B15" s="187" t="s">
        <v>241</v>
      </c>
      <c r="C15" s="168" t="s">
        <v>42</v>
      </c>
      <c r="D15" s="339" t="s">
        <v>242</v>
      </c>
      <c r="E15" s="319" t="s">
        <v>242</v>
      </c>
    </row>
    <row r="18" spans="2:2" x14ac:dyDescent="0.2">
      <c r="B18" s="20"/>
    </row>
    <row r="19" spans="2:2" ht="13.5" customHeight="1" thickBot="1" x14ac:dyDescent="0.25"/>
    <row r="20" spans="2:2" ht="13.5" customHeight="1" thickBot="1" x14ac:dyDescent="0.25"/>
    <row r="24" spans="2:2" ht="13.5" customHeight="1" thickBot="1" x14ac:dyDescent="0.25"/>
    <row r="25" spans="2:2" ht="13.5" customHeight="1" thickBot="1" x14ac:dyDescent="0.25"/>
  </sheetData>
  <mergeCells count="2">
    <mergeCell ref="B4:G4"/>
    <mergeCell ref="B5:D5"/>
  </mergeCells>
  <pageMargins left="0.7" right="0.7" top="0.78740157499999996" bottom="0.78740157499999996" header="0.3" footer="0.3"/>
  <pageSetup paperSize="9" scale="62" fitToHeight="0" orientation="portrait" horizontalDpi="360" verticalDpi="36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MK28"/>
  <sheetViews>
    <sheetView showGridLines="0" showRowColHeaders="0" zoomScaleNormal="100" workbookViewId="0">
      <selection activeCell="F24" sqref="F24"/>
    </sheetView>
  </sheetViews>
  <sheetFormatPr baseColWidth="10" defaultColWidth="9.140625" defaultRowHeight="15" x14ac:dyDescent="0.2"/>
  <cols>
    <col min="1" max="1" width="0.85546875" style="8" customWidth="1"/>
    <col min="2" max="2" width="15.140625" style="8" customWidth="1"/>
    <col min="3" max="3" width="12.28515625" style="8" customWidth="1"/>
    <col min="4" max="4" width="3.5703125" style="8" customWidth="1"/>
    <col min="5" max="5" width="15.5703125" style="8" customWidth="1"/>
    <col min="6" max="6" width="56.28515625" style="8" customWidth="1"/>
    <col min="7" max="7" width="4.28515625" style="8" customWidth="1"/>
    <col min="8" max="8" width="15.140625" style="8" customWidth="1"/>
    <col min="9" max="9" width="19.42578125" style="8" customWidth="1"/>
    <col min="10" max="10" width="23.140625" style="8" customWidth="1"/>
    <col min="11" max="11" width="4.42578125" style="8" customWidth="1"/>
    <col min="12" max="257" width="14.85546875" style="8" customWidth="1"/>
    <col min="258" max="1025" width="14.85546875" style="325" customWidth="1"/>
  </cols>
  <sheetData>
    <row r="1" spans="2:11" ht="5.0999999999999996" customHeight="1" x14ac:dyDescent="0.2"/>
    <row r="2" spans="2:11" ht="15" customHeight="1" x14ac:dyDescent="0.2">
      <c r="B2" s="140" t="s">
        <v>243</v>
      </c>
      <c r="C2" s="141" t="s">
        <v>244</v>
      </c>
      <c r="D2" s="142"/>
      <c r="E2" s="140" t="s">
        <v>243</v>
      </c>
      <c r="F2" s="143" t="s">
        <v>245</v>
      </c>
      <c r="G2" s="142"/>
      <c r="H2" s="140" t="s">
        <v>243</v>
      </c>
      <c r="I2" s="144" t="s">
        <v>246</v>
      </c>
      <c r="K2" s="145"/>
    </row>
    <row r="3" spans="2:11" ht="15" customHeight="1" x14ac:dyDescent="0.2">
      <c r="B3" s="146" t="s">
        <v>247</v>
      </c>
      <c r="C3" s="147" t="s">
        <v>248</v>
      </c>
      <c r="D3" s="148"/>
      <c r="E3" s="149" t="s">
        <v>249</v>
      </c>
      <c r="F3" s="150" t="s">
        <v>250</v>
      </c>
      <c r="G3" s="151"/>
      <c r="H3" s="151"/>
      <c r="I3" s="152" t="s">
        <v>251</v>
      </c>
    </row>
    <row r="4" spans="2:11" ht="15" customHeight="1" x14ac:dyDescent="0.2">
      <c r="B4" s="146" t="s">
        <v>252</v>
      </c>
      <c r="C4" s="153">
        <v>2022</v>
      </c>
      <c r="D4" s="154"/>
      <c r="E4" s="155" t="s">
        <v>253</v>
      </c>
      <c r="F4" s="150" t="s">
        <v>254</v>
      </c>
      <c r="G4" s="151"/>
      <c r="H4" s="146" t="s">
        <v>255</v>
      </c>
      <c r="I4" s="156" t="s">
        <v>256</v>
      </c>
    </row>
    <row r="5" spans="2:11" ht="15" customHeight="1" x14ac:dyDescent="0.2">
      <c r="B5" s="146" t="s">
        <v>257</v>
      </c>
      <c r="C5" s="153" t="s">
        <v>258</v>
      </c>
      <c r="D5" s="154"/>
      <c r="E5" s="155" t="s">
        <v>259</v>
      </c>
      <c r="F5" s="150" t="str">
        <f>(Institut&amp;",created at "&amp;TEXT(ErstDatum,"TT-MMMM-JJJJ")&amp;" with "&amp;Version&amp;" bei "&amp;AusfInstitut)</f>
        <v>MHB,created at 01-Februar-2023 with V(3.10) bei BAR</v>
      </c>
      <c r="G5" s="151"/>
      <c r="H5" s="146" t="s">
        <v>260</v>
      </c>
      <c r="I5" s="156" t="s">
        <v>261</v>
      </c>
    </row>
    <row r="6" spans="2:11" ht="15" customHeight="1" x14ac:dyDescent="0.2">
      <c r="B6" s="146" t="s">
        <v>262</v>
      </c>
      <c r="C6" s="157"/>
      <c r="D6" s="151"/>
      <c r="E6" s="146" t="s">
        <v>263</v>
      </c>
      <c r="F6" s="150" t="s">
        <v>264</v>
      </c>
      <c r="G6" s="151"/>
      <c r="H6" s="146" t="s">
        <v>265</v>
      </c>
      <c r="I6" s="158"/>
      <c r="J6" t="s">
        <v>266</v>
      </c>
    </row>
    <row r="7" spans="2:11" ht="15" customHeight="1" x14ac:dyDescent="0.2">
      <c r="B7" s="146" t="s">
        <v>267</v>
      </c>
      <c r="C7" s="157" t="s">
        <v>268</v>
      </c>
      <c r="D7" s="151"/>
      <c r="E7" s="146" t="s">
        <v>269</v>
      </c>
      <c r="F7" s="150" t="str">
        <f>IF(LOWER(Institut)="vdp","Verband",IF(UPPER(Institut)="VDH","Verband","Institut "&amp;Institut))</f>
        <v>Institut MHB</v>
      </c>
      <c r="G7" s="151"/>
      <c r="H7" s="146" t="s">
        <v>270</v>
      </c>
      <c r="I7" s="159" t="s">
        <v>271</v>
      </c>
      <c r="J7" s="151" t="s">
        <v>272</v>
      </c>
    </row>
    <row r="8" spans="2:11" ht="15" customHeight="1" x14ac:dyDescent="0.2">
      <c r="B8" s="146" t="s">
        <v>273</v>
      </c>
      <c r="C8" s="157" t="s">
        <v>0</v>
      </c>
      <c r="D8" s="151"/>
      <c r="E8" s="146" t="s">
        <v>274</v>
      </c>
      <c r="F8" s="150" t="str">
        <f>IF(AuswertBasis="Verband",IF(TvDatenart="T","vdp-Mitgliedsinstitute",IF(TvDatenart="F","Fremdinstitute",IF(TvDatenart="*","alle Pfandbriefemittenten","???"))),AuswertBasis)</f>
        <v>Institut MHB</v>
      </c>
      <c r="G8" s="151"/>
      <c r="H8" s="146" t="s">
        <v>275</v>
      </c>
      <c r="I8" s="159" t="s">
        <v>276</v>
      </c>
      <c r="J8" s="151" t="s">
        <v>277</v>
      </c>
    </row>
    <row r="9" spans="2:11" ht="15" customHeight="1" x14ac:dyDescent="0.2">
      <c r="B9" s="146" t="s">
        <v>278</v>
      </c>
      <c r="C9" s="157" t="s">
        <v>279</v>
      </c>
      <c r="D9" s="151"/>
      <c r="E9" s="146" t="s">
        <v>280</v>
      </c>
      <c r="F9" s="160">
        <f>DATE(AktJahr,AktMonat+1,0)</f>
        <v>44926</v>
      </c>
      <c r="G9" s="148"/>
      <c r="H9" s="146" t="s">
        <v>281</v>
      </c>
      <c r="I9" s="151" t="str">
        <f>(AktJahr&amp;RIGHT("0"&amp;AktMonat,2))</f>
        <v>202212</v>
      </c>
      <c r="J9" t="s">
        <v>282</v>
      </c>
    </row>
    <row r="10" spans="2:11" ht="15" customHeight="1" x14ac:dyDescent="0.2">
      <c r="B10" s="146" t="s">
        <v>283</v>
      </c>
      <c r="C10" s="157" t="s">
        <v>284</v>
      </c>
      <c r="D10" s="151"/>
      <c r="E10" s="146" t="s">
        <v>285</v>
      </c>
      <c r="F10" s="150" t="s">
        <v>286</v>
      </c>
      <c r="G10" s="151"/>
      <c r="H10" s="151"/>
      <c r="I10" s="151"/>
    </row>
    <row r="11" spans="2:11" ht="15" customHeight="1" x14ac:dyDescent="0.2">
      <c r="B11" s="146" t="s">
        <v>287</v>
      </c>
      <c r="C11" s="161"/>
      <c r="D11" s="162"/>
      <c r="E11" s="163" t="s">
        <v>288</v>
      </c>
      <c r="F11" s="150" t="s">
        <v>289</v>
      </c>
      <c r="G11" s="151"/>
      <c r="H11" s="151"/>
      <c r="I11" s="151"/>
    </row>
    <row r="12" spans="2:11" ht="15" customHeight="1" x14ac:dyDescent="0.2">
      <c r="B12" s="146" t="s">
        <v>290</v>
      </c>
      <c r="C12" s="147"/>
      <c r="D12" s="162"/>
      <c r="E12" s="163" t="s">
        <v>291</v>
      </c>
      <c r="F12" s="150" t="str">
        <f>(AktMonat/3)&amp;". Quarter"</f>
        <v>4. Quarter</v>
      </c>
      <c r="G12" s="151"/>
      <c r="H12" s="151"/>
      <c r="I12" s="151"/>
    </row>
    <row r="13" spans="2:11" ht="15" customHeight="1" x14ac:dyDescent="0.2">
      <c r="B13" s="146" t="s">
        <v>292</v>
      </c>
      <c r="C13" s="157" t="s">
        <v>293</v>
      </c>
      <c r="D13" s="151"/>
      <c r="E13" s="146" t="s">
        <v>294</v>
      </c>
      <c r="F13" s="150" t="str">
        <f>AktQuartal&amp;" "&amp;AktJahr&amp;IF(AuswertBasis="Verband"," ("&amp;TvInstitute&amp;")","")</f>
        <v>4. Quarter 2022</v>
      </c>
      <c r="G13" s="151"/>
      <c r="H13" s="151"/>
      <c r="I13" s="151"/>
    </row>
    <row r="14" spans="2:11" ht="15" customHeight="1" x14ac:dyDescent="0.2">
      <c r="B14" s="146" t="s">
        <v>295</v>
      </c>
      <c r="C14" s="157"/>
      <c r="D14" s="151"/>
      <c r="E14" s="146" t="s">
        <v>296</v>
      </c>
      <c r="F14" s="150" t="str">
        <f>"Q"&amp;(AktMonat/3)</f>
        <v>Q4</v>
      </c>
      <c r="G14" s="151"/>
      <c r="H14" s="151"/>
      <c r="I14" s="151"/>
    </row>
    <row r="15" spans="2:11" ht="15" customHeight="1" x14ac:dyDescent="0.2">
      <c r="B15" s="146" t="s">
        <v>297</v>
      </c>
      <c r="C15" s="157" t="s">
        <v>298</v>
      </c>
      <c r="D15" s="151"/>
      <c r="E15" s="146" t="s">
        <v>299</v>
      </c>
      <c r="F15" s="164" t="str">
        <f>IF(KzRbwBerH="I",F21,IF(KzRbwBerH="S",F22,IF(KzRbwBerH="D",F23,"* -")))</f>
        <v>* The dynamic approach was used for calculating the risk-adjusted net present value" according to section 5 para. 1 no. 2 of the Net Present Value Regulation (PfandBarwertV).</v>
      </c>
      <c r="G15" s="151"/>
      <c r="H15" s="151"/>
      <c r="I15" s="151"/>
    </row>
    <row r="16" spans="2:11" ht="15" customHeight="1" x14ac:dyDescent="0.2">
      <c r="B16" s="146" t="s">
        <v>300</v>
      </c>
      <c r="C16" s="157" t="s">
        <v>301</v>
      </c>
      <c r="D16" s="151"/>
      <c r="E16" s="146" t="s">
        <v>302</v>
      </c>
      <c r="F16" s="164" t="str">
        <f>IF(KzRbwBerO="I",F21,IF(KzRbwBerO="S",F22,IF(KzRbwBerO="D",F23,"* -")))</f>
        <v>* The dynamic approach was used for calculating the risk-adjusted net present value" according to section 5 para. 1 no. 2 of the Net Present Value Regulation (PfandBarwertV).</v>
      </c>
      <c r="H16" s="151"/>
      <c r="I16" s="151"/>
    </row>
    <row r="17" spans="2:9" ht="15" customHeight="1" x14ac:dyDescent="0.2">
      <c r="B17" s="146" t="s">
        <v>303</v>
      </c>
      <c r="C17" s="157"/>
      <c r="D17" s="151"/>
      <c r="E17" s="146" t="s">
        <v>304</v>
      </c>
      <c r="F17" s="164" t="str">
        <f>IF(KzRbwBerS="I",F21,IF(KzRbwBerS="S",F22,IF(KzRbwBerS="D",F23,"* -")))</f>
        <v>* The dynamic approach was used for calculating the risk-adjusted net present value" according to section 5 para. 1 no. 2 of the Net Present Value Regulation (PfandBarwertV).</v>
      </c>
      <c r="H17" s="151"/>
      <c r="I17" s="151"/>
    </row>
    <row r="18" spans="2:9" ht="15" customHeight="1" x14ac:dyDescent="0.2">
      <c r="B18" s="146" t="s">
        <v>305</v>
      </c>
      <c r="C18" s="157"/>
      <c r="D18" s="151"/>
      <c r="E18" s="146" t="s">
        <v>306</v>
      </c>
      <c r="F18" s="164" t="str">
        <f>IF(KzRbwBerF="I",F21,IF(KzRbwBerF="S",F22,IF(KzRbwBerF="D",F23,"* -")))</f>
        <v>* The dynamic approach was used for calculating the risk-adjusted net present value" according to section 5 para. 1 no. 2 of the Net Present Value Regulation (PfandBarwertV).</v>
      </c>
      <c r="G18" s="151"/>
      <c r="H18" s="151"/>
      <c r="I18" s="151"/>
    </row>
    <row r="19" spans="2:9" ht="15" customHeight="1" x14ac:dyDescent="0.2">
      <c r="B19" s="146" t="s">
        <v>307</v>
      </c>
      <c r="C19" s="157" t="s">
        <v>308</v>
      </c>
      <c r="D19" s="151"/>
      <c r="E19" s="151"/>
      <c r="F19" s="165"/>
      <c r="G19" s="151"/>
      <c r="H19" s="151"/>
      <c r="I19" s="151"/>
    </row>
    <row r="20" spans="2:9" ht="15" customHeight="1" x14ac:dyDescent="0.2">
      <c r="B20" s="146" t="s">
        <v>309</v>
      </c>
      <c r="C20" s="157" t="s">
        <v>308</v>
      </c>
      <c r="D20" s="151"/>
      <c r="E20" s="151"/>
      <c r="F20" s="151"/>
      <c r="G20" s="151"/>
      <c r="H20" s="151"/>
      <c r="I20" s="151"/>
    </row>
    <row r="21" spans="2:9" ht="15" customHeight="1" x14ac:dyDescent="0.2">
      <c r="B21" s="146" t="s">
        <v>310</v>
      </c>
      <c r="C21" s="157" t="s">
        <v>311</v>
      </c>
      <c r="D21" s="151"/>
      <c r="E21" s="6" t="s">
        <v>312</v>
      </c>
      <c r="F21" s="6" t="s">
        <v>313</v>
      </c>
      <c r="G21" s="151"/>
      <c r="H21" s="151"/>
      <c r="I21" s="151"/>
    </row>
    <row r="22" spans="2:9" ht="15" customHeight="1" x14ac:dyDescent="0.2">
      <c r="B22" s="146" t="s">
        <v>314</v>
      </c>
      <c r="C22" s="157" t="s">
        <v>311</v>
      </c>
      <c r="D22" s="151"/>
      <c r="E22" s="6"/>
      <c r="F22" s="6" t="s">
        <v>315</v>
      </c>
      <c r="G22" s="151"/>
      <c r="H22" s="151"/>
      <c r="I22" s="151"/>
    </row>
    <row r="23" spans="2:9" ht="15" customHeight="1" x14ac:dyDescent="0.2">
      <c r="B23" s="146" t="s">
        <v>316</v>
      </c>
      <c r="C23" s="166"/>
      <c r="D23" s="151"/>
      <c r="E23" s="6"/>
      <c r="F23" s="6" t="s">
        <v>317</v>
      </c>
      <c r="G23" s="151"/>
      <c r="H23" s="151"/>
      <c r="I23" s="151"/>
    </row>
    <row r="24" spans="2:9" ht="15" customHeight="1" x14ac:dyDescent="0.2">
      <c r="B24" s="146" t="s">
        <v>318</v>
      </c>
      <c r="C24" s="167"/>
      <c r="D24" s="151"/>
      <c r="G24" s="151"/>
      <c r="H24" s="151"/>
      <c r="I24" s="151"/>
    </row>
    <row r="25" spans="2:9" ht="15" customHeight="1" x14ac:dyDescent="0.2">
      <c r="C25" s="151"/>
      <c r="D25" s="151"/>
      <c r="H25" s="151"/>
    </row>
    <row r="26" spans="2:9" ht="15" customHeight="1" x14ac:dyDescent="0.2"/>
    <row r="27" spans="2:9" ht="15" customHeight="1" x14ac:dyDescent="0.2">
      <c r="B27" t="s">
        <v>319</v>
      </c>
      <c r="C27" t="s">
        <v>320</v>
      </c>
    </row>
    <row r="28" spans="2:9" ht="15" customHeight="1" x14ac:dyDescent="0.2">
      <c r="C28" t="s">
        <v>321</v>
      </c>
    </row>
  </sheetData>
  <printOptions horizontalCentered="1"/>
  <pageMargins left="0.39374999999999999" right="0.39374999999999999" top="1.1812499999999999" bottom="0.78749999999999998" header="0.51180555555555496" footer="0.51180555555555496"/>
  <pageSetup paperSize="9" orientation="portrait"/>
  <headerFooter>
    <oddFooter>&amp;L&amp;8 &amp;C&amp;8 &amp;R&amp;8 Seite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70"/>
  <sheetViews>
    <sheetView showGridLines="0" showRowColHeaders="0" zoomScaleNormal="100" workbookViewId="0">
      <selection activeCell="B3" sqref="B3"/>
    </sheetView>
  </sheetViews>
  <sheetFormatPr baseColWidth="10" defaultColWidth="9.140625" defaultRowHeight="12.75" x14ac:dyDescent="0.2"/>
  <cols>
    <col min="1" max="1" width="0.85546875" style="329" customWidth="1"/>
    <col min="2" max="2" width="28.7109375" style="329" customWidth="1"/>
    <col min="3" max="3" width="11.5703125" style="329" hidden="1" customWidth="1"/>
    <col min="4" max="4" width="18.7109375" style="329" customWidth="1"/>
    <col min="5" max="5" width="16.28515625" style="329" customWidth="1"/>
    <col min="6" max="6" width="18.7109375" style="329" customWidth="1"/>
    <col min="7" max="7" width="16.28515625" style="329" customWidth="1"/>
    <col min="8" max="8" width="6.7109375" style="329" customWidth="1"/>
    <col min="9" max="10" width="18.7109375" style="329" customWidth="1"/>
    <col min="11" max="257" width="11.42578125" style="329" customWidth="1"/>
    <col min="258" max="1025" width="11.42578125" style="325" customWidth="1"/>
  </cols>
  <sheetData>
    <row r="1" spans="1:10" ht="5.0999999999999996" customHeight="1" x14ac:dyDescent="0.2"/>
    <row r="2" spans="1:10" ht="12.75" customHeight="1" x14ac:dyDescent="0.2">
      <c r="B2" s="30" t="s">
        <v>26</v>
      </c>
      <c r="C2" s="30"/>
      <c r="D2" s="30"/>
      <c r="E2" s="30"/>
      <c r="F2" s="30"/>
      <c r="G2" s="30"/>
    </row>
    <row r="3" spans="1:10" ht="16.5" customHeight="1" x14ac:dyDescent="0.2"/>
    <row r="4" spans="1:10" ht="12.75" customHeight="1" x14ac:dyDescent="0.2">
      <c r="B4" s="398" t="s">
        <v>27</v>
      </c>
      <c r="C4" s="399"/>
      <c r="D4" s="399"/>
      <c r="E4" s="399"/>
      <c r="F4" s="399"/>
      <c r="G4" s="399"/>
    </row>
    <row r="5" spans="1:10" ht="12.75" customHeight="1" x14ac:dyDescent="0.2">
      <c r="B5" s="398" t="str">
        <f>+StTai!B17</f>
        <v>3. Quarter 2023</v>
      </c>
      <c r="C5" s="399"/>
      <c r="D5" s="399"/>
      <c r="E5" s="345"/>
      <c r="F5" s="346"/>
      <c r="G5" s="346"/>
    </row>
    <row r="6" spans="1:10" ht="12.75" customHeight="1" x14ac:dyDescent="0.2"/>
    <row r="7" spans="1:10" ht="24" customHeight="1" x14ac:dyDescent="0.2">
      <c r="B7" s="31"/>
    </row>
    <row r="8" spans="1:10" ht="25.5" customHeight="1" x14ac:dyDescent="0.2">
      <c r="A8" s="15">
        <v>0</v>
      </c>
      <c r="B8" s="347" t="s">
        <v>8</v>
      </c>
      <c r="C8" s="32"/>
      <c r="D8" s="400" t="s">
        <v>327</v>
      </c>
      <c r="E8" s="401"/>
      <c r="F8" s="402" t="s">
        <v>328</v>
      </c>
      <c r="G8" s="401"/>
      <c r="I8" s="186" t="s">
        <v>329</v>
      </c>
      <c r="J8" s="186" t="s">
        <v>330</v>
      </c>
    </row>
    <row r="9" spans="1:10" ht="12.75" customHeight="1" x14ac:dyDescent="0.2">
      <c r="A9" s="15">
        <v>0</v>
      </c>
      <c r="B9" s="403"/>
      <c r="C9" s="401"/>
      <c r="D9" s="33" t="s">
        <v>28</v>
      </c>
      <c r="E9" s="34" t="s">
        <v>29</v>
      </c>
      <c r="F9" s="33" t="str">
        <f>D9</f>
        <v>Pfandbriefe outstanding</v>
      </c>
      <c r="G9" s="34" t="str">
        <f>E9</f>
        <v>Cover pool</v>
      </c>
      <c r="I9" s="33" t="s">
        <v>28</v>
      </c>
      <c r="J9" s="34" t="str">
        <f>I9</f>
        <v>Pfandbriefe outstanding</v>
      </c>
    </row>
    <row r="10" spans="1:10" ht="12.75" customHeight="1" x14ac:dyDescent="0.2">
      <c r="A10" s="15">
        <v>0</v>
      </c>
      <c r="B10" s="404" t="s">
        <v>30</v>
      </c>
      <c r="C10" s="392"/>
      <c r="D10" s="35" t="str">
        <f>Einheit_Waehrung</f>
        <v>€ mn.</v>
      </c>
      <c r="E10" s="36" t="str">
        <f>D10</f>
        <v>€ mn.</v>
      </c>
      <c r="F10" s="35" t="str">
        <f>D10</f>
        <v>€ mn.</v>
      </c>
      <c r="G10" s="36" t="str">
        <f>D10</f>
        <v>€ mn.</v>
      </c>
      <c r="I10" s="35" t="str">
        <f>D10</f>
        <v>€ mn.</v>
      </c>
      <c r="J10" s="36" t="str">
        <f>I10</f>
        <v>€ mn.</v>
      </c>
    </row>
    <row r="11" spans="1:10" ht="12.75" customHeight="1" x14ac:dyDescent="0.2">
      <c r="A11" s="15">
        <v>0</v>
      </c>
      <c r="B11" s="405" t="s">
        <v>31</v>
      </c>
      <c r="C11" s="406"/>
      <c r="D11" s="37">
        <v>1356.7</v>
      </c>
      <c r="E11" s="38">
        <v>1389</v>
      </c>
      <c r="F11" s="37">
        <v>743.45299999999997</v>
      </c>
      <c r="G11" s="38">
        <v>1293.1579999999999</v>
      </c>
      <c r="I11" s="37">
        <v>0</v>
      </c>
      <c r="J11" s="38">
        <v>0</v>
      </c>
    </row>
    <row r="12" spans="1:10" ht="12.75" customHeight="1" x14ac:dyDescent="0.2">
      <c r="A12" s="15">
        <v>0</v>
      </c>
      <c r="B12" s="405" t="s">
        <v>32</v>
      </c>
      <c r="C12" s="406"/>
      <c r="D12" s="37">
        <v>1177.5999999999999</v>
      </c>
      <c r="E12" s="38">
        <v>1759.8</v>
      </c>
      <c r="F12" s="37">
        <v>1186.866</v>
      </c>
      <c r="G12" s="38">
        <v>1306.6769999999999</v>
      </c>
      <c r="I12" s="37">
        <v>0</v>
      </c>
      <c r="J12" s="38">
        <v>0</v>
      </c>
    </row>
    <row r="13" spans="1:10" ht="12.75" customHeight="1" x14ac:dyDescent="0.2">
      <c r="A13" s="15"/>
      <c r="B13" s="405" t="s">
        <v>33</v>
      </c>
      <c r="C13" s="406"/>
      <c r="D13" s="37">
        <v>980.9</v>
      </c>
      <c r="E13" s="38">
        <v>1260</v>
      </c>
      <c r="F13" s="37">
        <v>1173.9939999999999</v>
      </c>
      <c r="G13" s="38">
        <v>1310.9870000000001</v>
      </c>
      <c r="I13" s="37">
        <v>950.4</v>
      </c>
      <c r="J13" s="38">
        <v>995.9674399999999</v>
      </c>
    </row>
    <row r="14" spans="1:10" ht="12.75" customHeight="1" x14ac:dyDescent="0.2">
      <c r="A14" s="15">
        <v>0</v>
      </c>
      <c r="B14" s="328" t="s">
        <v>34</v>
      </c>
      <c r="C14" s="328"/>
      <c r="D14" s="39">
        <v>1020.8</v>
      </c>
      <c r="E14" s="177">
        <v>1346.3</v>
      </c>
      <c r="F14" s="39">
        <v>940.17600000000004</v>
      </c>
      <c r="G14" s="177">
        <v>1268.6410000000001</v>
      </c>
      <c r="I14" s="37">
        <v>1402.1</v>
      </c>
      <c r="J14" s="38">
        <v>1886.39444</v>
      </c>
    </row>
    <row r="15" spans="1:10" ht="12.75" customHeight="1" x14ac:dyDescent="0.2">
      <c r="A15" s="15">
        <v>0</v>
      </c>
      <c r="B15" s="328" t="s">
        <v>35</v>
      </c>
      <c r="C15" s="328"/>
      <c r="D15" s="39">
        <v>3145.5</v>
      </c>
      <c r="E15" s="177">
        <v>3642.8</v>
      </c>
      <c r="F15" s="39">
        <v>1959.89</v>
      </c>
      <c r="G15" s="177">
        <v>2846.627</v>
      </c>
      <c r="I15" s="37">
        <v>3055.7</v>
      </c>
      <c r="J15" s="38">
        <v>1987.77611</v>
      </c>
    </row>
    <row r="16" spans="1:10" ht="12.75" customHeight="1" x14ac:dyDescent="0.2">
      <c r="A16" s="15">
        <v>0</v>
      </c>
      <c r="B16" s="328" t="s">
        <v>36</v>
      </c>
      <c r="C16" s="328"/>
      <c r="D16" s="39">
        <v>3820.5</v>
      </c>
      <c r="E16" s="177">
        <v>3564.9</v>
      </c>
      <c r="F16" s="39">
        <v>1799.979</v>
      </c>
      <c r="G16" s="177">
        <v>2803.752</v>
      </c>
      <c r="I16" s="37">
        <v>3569.1</v>
      </c>
      <c r="J16" s="38">
        <v>1395.5625199999999</v>
      </c>
    </row>
    <row r="17" spans="1:10" ht="12.75" customHeight="1" x14ac:dyDescent="0.2">
      <c r="A17" s="15">
        <v>0</v>
      </c>
      <c r="B17" s="328" t="s">
        <v>37</v>
      </c>
      <c r="C17" s="328"/>
      <c r="D17" s="39">
        <v>2921.9</v>
      </c>
      <c r="E17" s="177">
        <v>2479.1</v>
      </c>
      <c r="F17" s="39">
        <v>3163.8939999999998</v>
      </c>
      <c r="G17" s="177">
        <v>2910.8670000000002</v>
      </c>
      <c r="I17" s="37">
        <v>3277</v>
      </c>
      <c r="J17" s="38">
        <v>3192.0438300000001</v>
      </c>
    </row>
    <row r="18" spans="1:10" ht="12.75" customHeight="1" x14ac:dyDescent="0.2">
      <c r="A18" s="15">
        <v>0</v>
      </c>
      <c r="B18" s="405" t="s">
        <v>38</v>
      </c>
      <c r="C18" s="406"/>
      <c r="D18" s="37">
        <v>8604.9</v>
      </c>
      <c r="E18" s="38">
        <v>10653.1</v>
      </c>
      <c r="F18" s="37">
        <v>8180.3379999999997</v>
      </c>
      <c r="G18" s="38">
        <v>9547.2160000000003</v>
      </c>
      <c r="I18" s="37">
        <v>9628.1</v>
      </c>
      <c r="J18" s="38">
        <v>10916.94859</v>
      </c>
    </row>
    <row r="19" spans="1:10" ht="12.75" customHeight="1" x14ac:dyDescent="0.2">
      <c r="A19" s="15">
        <v>0</v>
      </c>
      <c r="B19" s="405" t="s">
        <v>39</v>
      </c>
      <c r="C19" s="406"/>
      <c r="D19" s="37">
        <v>10431.799999999999</v>
      </c>
      <c r="E19" s="38">
        <v>10379.4</v>
      </c>
      <c r="F19" s="37">
        <v>12745.955</v>
      </c>
      <c r="G19" s="38">
        <v>10166.041999999999</v>
      </c>
      <c r="I19" s="37">
        <v>11874.9</v>
      </c>
      <c r="J19" s="38">
        <v>12411.44807</v>
      </c>
    </row>
    <row r="20" spans="1:10" ht="20.100000000000001" customHeight="1" x14ac:dyDescent="0.2"/>
    <row r="21" spans="1:10" ht="25.5" customHeight="1" x14ac:dyDescent="0.2">
      <c r="A21" s="15">
        <v>1</v>
      </c>
      <c r="B21" s="347" t="s">
        <v>18</v>
      </c>
      <c r="C21" s="32"/>
      <c r="D21" s="407" t="s">
        <v>327</v>
      </c>
      <c r="E21" s="387"/>
      <c r="F21" s="400" t="s">
        <v>328</v>
      </c>
      <c r="G21" s="401"/>
      <c r="I21" s="186" t="s">
        <v>329</v>
      </c>
      <c r="J21" s="186" t="s">
        <v>330</v>
      </c>
    </row>
    <row r="22" spans="1:10" ht="12.75" customHeight="1" x14ac:dyDescent="0.2">
      <c r="A22" s="15">
        <v>1</v>
      </c>
      <c r="B22" s="403"/>
      <c r="C22" s="401"/>
      <c r="D22" s="33" t="s">
        <v>28</v>
      </c>
      <c r="E22" s="34" t="s">
        <v>29</v>
      </c>
      <c r="F22" s="33" t="str">
        <f>D22</f>
        <v>Pfandbriefe outstanding</v>
      </c>
      <c r="G22" s="34" t="str">
        <f>E22</f>
        <v>Cover pool</v>
      </c>
      <c r="I22" s="33" t="s">
        <v>28</v>
      </c>
      <c r="J22" s="34" t="str">
        <f>I22</f>
        <v>Pfandbriefe outstanding</v>
      </c>
    </row>
    <row r="23" spans="1:10" ht="12.75" customHeight="1" x14ac:dyDescent="0.2">
      <c r="A23" s="15">
        <v>1</v>
      </c>
      <c r="B23" s="404" t="s">
        <v>30</v>
      </c>
      <c r="C23" s="392"/>
      <c r="D23" s="35" t="str">
        <f>Einheit_Waehrung</f>
        <v>€ mn.</v>
      </c>
      <c r="E23" s="36" t="str">
        <f>D23</f>
        <v>€ mn.</v>
      </c>
      <c r="F23" s="35" t="str">
        <f>D23</f>
        <v>€ mn.</v>
      </c>
      <c r="G23" s="36" t="str">
        <f>D23</f>
        <v>€ mn.</v>
      </c>
      <c r="I23" s="35" t="str">
        <f>D23</f>
        <v>€ mn.</v>
      </c>
      <c r="J23" s="36" t="str">
        <f>I23</f>
        <v>€ mn.</v>
      </c>
    </row>
    <row r="24" spans="1:10" ht="12.75" customHeight="1" x14ac:dyDescent="0.2">
      <c r="A24" s="15">
        <v>1</v>
      </c>
      <c r="B24" s="405" t="s">
        <v>31</v>
      </c>
      <c r="C24" s="406"/>
      <c r="D24" s="37">
        <v>51.4</v>
      </c>
      <c r="E24" s="38">
        <v>8.6999999999999993</v>
      </c>
      <c r="F24" s="37">
        <v>13.65404</v>
      </c>
      <c r="G24" s="38">
        <v>25.710049999999999</v>
      </c>
      <c r="I24" s="37">
        <v>0</v>
      </c>
      <c r="J24" s="38">
        <v>0</v>
      </c>
    </row>
    <row r="25" spans="1:10" ht="12.75" customHeight="1" x14ac:dyDescent="0.2">
      <c r="A25" s="15"/>
      <c r="B25" s="405" t="s">
        <v>32</v>
      </c>
      <c r="C25" s="406"/>
      <c r="D25" s="37">
        <v>75</v>
      </c>
      <c r="E25" s="38">
        <v>34.4</v>
      </c>
      <c r="F25" s="37">
        <v>68.5</v>
      </c>
      <c r="G25" s="38">
        <v>27.73901</v>
      </c>
      <c r="I25" s="37">
        <v>0</v>
      </c>
      <c r="J25" s="38">
        <v>0</v>
      </c>
    </row>
    <row r="26" spans="1:10" ht="12.75" customHeight="1" x14ac:dyDescent="0.2">
      <c r="A26" s="15">
        <v>1</v>
      </c>
      <c r="B26" s="405" t="s">
        <v>33</v>
      </c>
      <c r="C26" s="406"/>
      <c r="D26" s="37">
        <v>8.1</v>
      </c>
      <c r="E26" s="38">
        <v>36</v>
      </c>
      <c r="F26" s="37">
        <v>53.373190000000001</v>
      </c>
      <c r="G26" s="38">
        <v>44.774850000000001</v>
      </c>
      <c r="I26" s="37">
        <v>51.4</v>
      </c>
      <c r="J26" s="38">
        <v>13.65404</v>
      </c>
    </row>
    <row r="27" spans="1:10" ht="12.75" customHeight="1" x14ac:dyDescent="0.2">
      <c r="A27" s="15">
        <v>1</v>
      </c>
      <c r="B27" s="328" t="s">
        <v>34</v>
      </c>
      <c r="C27" s="328"/>
      <c r="D27" s="39">
        <v>30</v>
      </c>
      <c r="E27" s="177">
        <v>6.8</v>
      </c>
      <c r="F27" s="39">
        <v>50</v>
      </c>
      <c r="G27" s="177">
        <v>18.89744</v>
      </c>
      <c r="I27" s="37">
        <v>75</v>
      </c>
      <c r="J27" s="38">
        <v>68.5</v>
      </c>
    </row>
    <row r="28" spans="1:10" ht="12.75" customHeight="1" x14ac:dyDescent="0.2">
      <c r="A28" s="15">
        <v>1</v>
      </c>
      <c r="B28" s="328" t="s">
        <v>35</v>
      </c>
      <c r="C28" s="328"/>
      <c r="D28" s="39">
        <v>150.19999999999999</v>
      </c>
      <c r="E28" s="177">
        <v>223.3</v>
      </c>
      <c r="F28" s="39">
        <v>38.07976</v>
      </c>
      <c r="G28" s="177">
        <v>34.671129999999998</v>
      </c>
      <c r="I28" s="37">
        <v>38.1</v>
      </c>
      <c r="J28" s="38">
        <v>103.37318999999999</v>
      </c>
    </row>
    <row r="29" spans="1:10" ht="12.75" customHeight="1" x14ac:dyDescent="0.2">
      <c r="A29" s="15">
        <v>1</v>
      </c>
      <c r="B29" s="328" t="s">
        <v>36</v>
      </c>
      <c r="C29" s="328"/>
      <c r="D29" s="39">
        <v>15.4</v>
      </c>
      <c r="E29" s="177">
        <v>49.8</v>
      </c>
      <c r="F29" s="39">
        <v>102.7732</v>
      </c>
      <c r="G29" s="177">
        <v>155.79667000000001</v>
      </c>
      <c r="I29" s="37">
        <v>150.19999999999999</v>
      </c>
      <c r="J29" s="38">
        <v>38.07976</v>
      </c>
    </row>
    <row r="30" spans="1:10" ht="12.75" customHeight="1" x14ac:dyDescent="0.2">
      <c r="A30" s="15">
        <v>1</v>
      </c>
      <c r="B30" s="328" t="s">
        <v>37</v>
      </c>
      <c r="C30" s="328"/>
      <c r="D30" s="39">
        <v>202.1</v>
      </c>
      <c r="E30" s="177">
        <v>103.2</v>
      </c>
      <c r="F30" s="39">
        <v>64.251609999999999</v>
      </c>
      <c r="G30" s="177">
        <v>91.730649999999997</v>
      </c>
      <c r="I30" s="37">
        <v>15.4</v>
      </c>
      <c r="J30" s="38">
        <v>102.7732</v>
      </c>
    </row>
    <row r="31" spans="1:10" ht="12.75" customHeight="1" x14ac:dyDescent="0.2">
      <c r="A31" s="15">
        <v>1</v>
      </c>
      <c r="B31" s="405" t="s">
        <v>38</v>
      </c>
      <c r="C31" s="406"/>
      <c r="D31" s="37">
        <v>408.9</v>
      </c>
      <c r="E31" s="38">
        <v>118.5</v>
      </c>
      <c r="F31" s="37">
        <v>405.74761999999998</v>
      </c>
      <c r="G31" s="38">
        <v>182.10719</v>
      </c>
      <c r="I31" s="37">
        <v>367.7</v>
      </c>
      <c r="J31" s="38">
        <v>389.27179999999998</v>
      </c>
    </row>
    <row r="32" spans="1:10" ht="12.75" customHeight="1" x14ac:dyDescent="0.2">
      <c r="B32" s="405" t="s">
        <v>39</v>
      </c>
      <c r="C32" s="406"/>
      <c r="D32" s="37">
        <v>305.10000000000002</v>
      </c>
      <c r="E32" s="38">
        <v>861.2</v>
      </c>
      <c r="F32" s="37">
        <v>509.01366999999999</v>
      </c>
      <c r="G32" s="38">
        <v>862.22066000000007</v>
      </c>
      <c r="I32" s="37">
        <v>548.4</v>
      </c>
      <c r="J32" s="38">
        <v>589.74109999999996</v>
      </c>
    </row>
    <row r="33" spans="1:10" ht="12.75" customHeight="1" x14ac:dyDescent="0.2">
      <c r="A33" s="15">
        <v>2</v>
      </c>
    </row>
    <row r="34" spans="1:10" ht="25.5" customHeight="1" x14ac:dyDescent="0.2">
      <c r="A34" s="15">
        <v>3</v>
      </c>
      <c r="D34" s="401"/>
      <c r="E34" s="401"/>
      <c r="F34" s="401"/>
      <c r="G34" s="401"/>
    </row>
    <row r="35" spans="1:10" ht="12.75" customHeight="1" x14ac:dyDescent="0.2">
      <c r="B35" s="401"/>
      <c r="C35" s="401"/>
    </row>
    <row r="36" spans="1:10" ht="12.75" customHeight="1" x14ac:dyDescent="0.2">
      <c r="B36" s="401"/>
      <c r="C36" s="401"/>
    </row>
    <row r="37" spans="1:10" ht="12.75" customHeight="1" x14ac:dyDescent="0.2">
      <c r="B37" s="401"/>
      <c r="C37" s="401"/>
    </row>
    <row r="38" spans="1:10" ht="12.75" customHeight="1" x14ac:dyDescent="0.2">
      <c r="B38" s="401"/>
      <c r="C38" s="401"/>
    </row>
    <row r="39" spans="1:10" x14ac:dyDescent="0.2">
      <c r="B39" s="408" t="s">
        <v>40</v>
      </c>
      <c r="C39" s="409"/>
      <c r="D39" s="409"/>
      <c r="E39" s="409"/>
      <c r="F39" s="409"/>
      <c r="G39" s="409"/>
    </row>
    <row r="40" spans="1:10" ht="13.5" customHeight="1" thickBot="1" x14ac:dyDescent="0.25">
      <c r="B40" s="126"/>
      <c r="C40" s="127"/>
      <c r="D40" s="410" t="s">
        <v>327</v>
      </c>
      <c r="E40" s="401"/>
      <c r="F40" s="411" t="s">
        <v>328</v>
      </c>
      <c r="G40" s="401"/>
    </row>
    <row r="41" spans="1:10" ht="185.25" customHeight="1" thickBot="1" x14ac:dyDescent="0.25">
      <c r="B41" s="187" t="s">
        <v>41</v>
      </c>
      <c r="C41" s="168" t="s">
        <v>42</v>
      </c>
      <c r="D41" s="412" t="s">
        <v>43</v>
      </c>
      <c r="E41" s="413"/>
      <c r="F41" s="414" t="s">
        <v>43</v>
      </c>
      <c r="G41" s="415"/>
    </row>
    <row r="42" spans="1:10" ht="382.5" customHeight="1" thickBot="1" x14ac:dyDescent="0.25">
      <c r="B42" s="187" t="s">
        <v>44</v>
      </c>
      <c r="C42" s="338"/>
      <c r="D42" s="412" t="s">
        <v>45</v>
      </c>
      <c r="E42" s="413"/>
      <c r="F42" s="414" t="s">
        <v>45</v>
      </c>
      <c r="G42" s="415"/>
    </row>
    <row r="44" spans="1:10" x14ac:dyDescent="0.2">
      <c r="B44" s="401"/>
      <c r="C44" s="401"/>
    </row>
    <row r="45" spans="1:10" ht="28.5" customHeight="1" x14ac:dyDescent="0.2">
      <c r="B45" s="416" t="s">
        <v>46</v>
      </c>
      <c r="C45" s="401"/>
      <c r="D45" s="401"/>
      <c r="E45" s="401"/>
      <c r="F45" s="401"/>
      <c r="G45" s="401"/>
      <c r="H45" s="401"/>
      <c r="I45" s="401"/>
      <c r="J45" s="401"/>
    </row>
    <row r="46" spans="1:10" x14ac:dyDescent="0.2">
      <c r="B46" s="416"/>
      <c r="C46" s="401"/>
      <c r="D46" s="401"/>
      <c r="E46" s="401"/>
      <c r="F46" s="401"/>
      <c r="G46" s="401"/>
      <c r="H46" s="401"/>
      <c r="I46" s="401"/>
      <c r="J46" s="401"/>
    </row>
    <row r="47" spans="1:10" x14ac:dyDescent="0.2">
      <c r="D47" s="401"/>
      <c r="E47" s="401"/>
      <c r="F47" s="401"/>
      <c r="G47" s="401"/>
    </row>
    <row r="48" spans="1:10" ht="12.75" customHeight="1" x14ac:dyDescent="0.2"/>
    <row r="49" spans="2:7" ht="12.75" customHeight="1" x14ac:dyDescent="0.2">
      <c r="B49" s="401"/>
      <c r="C49" s="401"/>
    </row>
    <row r="50" spans="2:7" ht="12.75" customHeight="1" x14ac:dyDescent="0.2">
      <c r="B50" s="401"/>
      <c r="C50" s="401"/>
    </row>
    <row r="51" spans="2:7" ht="12.75" customHeight="1" x14ac:dyDescent="0.2">
      <c r="B51" s="401"/>
      <c r="C51" s="401"/>
    </row>
    <row r="52" spans="2:7" ht="12.75" customHeight="1" x14ac:dyDescent="0.2">
      <c r="B52" s="401"/>
      <c r="C52" s="401"/>
    </row>
    <row r="53" spans="2:7" ht="12.75" customHeight="1" x14ac:dyDescent="0.2"/>
    <row r="54" spans="2:7" ht="12.75" customHeight="1" x14ac:dyDescent="0.2"/>
    <row r="55" spans="2:7" ht="12.75" customHeight="1" x14ac:dyDescent="0.2"/>
    <row r="56" spans="2:7" ht="12.75" customHeight="1" x14ac:dyDescent="0.2"/>
    <row r="57" spans="2:7" ht="12.75" customHeight="1" x14ac:dyDescent="0.2">
      <c r="B57" s="401"/>
      <c r="C57" s="401"/>
    </row>
    <row r="58" spans="2:7" ht="12.75" customHeight="1" x14ac:dyDescent="0.2">
      <c r="B58" s="401"/>
      <c r="C58" s="401"/>
    </row>
    <row r="63" spans="2:7" x14ac:dyDescent="0.2">
      <c r="B63" s="401"/>
      <c r="C63" s="401"/>
      <c r="D63" s="401"/>
      <c r="E63" s="401"/>
      <c r="F63" s="401"/>
      <c r="G63" s="401"/>
    </row>
    <row r="64" spans="2:7" ht="13.5" customHeight="1" thickBot="1" x14ac:dyDescent="0.25">
      <c r="D64" s="401"/>
      <c r="E64" s="401"/>
      <c r="F64" s="401"/>
      <c r="G64" s="401"/>
    </row>
    <row r="65" spans="2:10" ht="185.25" customHeight="1" thickBot="1" x14ac:dyDescent="0.25">
      <c r="D65" s="401"/>
      <c r="E65" s="401"/>
      <c r="F65" s="401"/>
      <c r="G65" s="401"/>
    </row>
    <row r="66" spans="2:10" ht="382.5" customHeight="1" thickBot="1" x14ac:dyDescent="0.25">
      <c r="D66" s="401"/>
      <c r="E66" s="401"/>
      <c r="F66" s="401"/>
      <c r="G66" s="401"/>
    </row>
    <row r="69" spans="2:10" ht="28.5" customHeight="1" x14ac:dyDescent="0.2">
      <c r="B69" s="401"/>
      <c r="C69" s="401"/>
      <c r="D69" s="401"/>
      <c r="E69" s="401"/>
      <c r="F69" s="401"/>
      <c r="G69" s="401"/>
      <c r="H69" s="401"/>
      <c r="I69" s="401"/>
      <c r="J69" s="401"/>
    </row>
    <row r="70" spans="2:10" x14ac:dyDescent="0.2">
      <c r="B70" s="401"/>
      <c r="C70" s="401"/>
      <c r="D70" s="401"/>
      <c r="E70" s="401"/>
      <c r="F70" s="401"/>
      <c r="G70" s="401"/>
      <c r="H70" s="401"/>
      <c r="I70" s="401"/>
      <c r="J70" s="401"/>
    </row>
  </sheetData>
  <mergeCells count="53">
    <mergeCell ref="B50:C50"/>
    <mergeCell ref="B51:C51"/>
    <mergeCell ref="B52:C52"/>
    <mergeCell ref="B69:J69"/>
    <mergeCell ref="B70:J70"/>
    <mergeCell ref="B63:G63"/>
    <mergeCell ref="D64:E64"/>
    <mergeCell ref="D65:E65"/>
    <mergeCell ref="D66:E66"/>
    <mergeCell ref="F64:G64"/>
    <mergeCell ref="F65:G65"/>
    <mergeCell ref="F66:G66"/>
    <mergeCell ref="B38:C38"/>
    <mergeCell ref="B44:C44"/>
    <mergeCell ref="D47:E47"/>
    <mergeCell ref="B57:C57"/>
    <mergeCell ref="B58:C58"/>
    <mergeCell ref="B39:G39"/>
    <mergeCell ref="D40:E40"/>
    <mergeCell ref="F40:G40"/>
    <mergeCell ref="D41:E41"/>
    <mergeCell ref="F41:G41"/>
    <mergeCell ref="D42:E42"/>
    <mergeCell ref="F42:G42"/>
    <mergeCell ref="B45:J45"/>
    <mergeCell ref="B46:J46"/>
    <mergeCell ref="F47:G47"/>
    <mergeCell ref="B49:C49"/>
    <mergeCell ref="D34:E34"/>
    <mergeCell ref="F34:G34"/>
    <mergeCell ref="B35:C35"/>
    <mergeCell ref="B36:C36"/>
    <mergeCell ref="B37:C37"/>
    <mergeCell ref="B24:C24"/>
    <mergeCell ref="B25:C25"/>
    <mergeCell ref="B26:C26"/>
    <mergeCell ref="B31:C31"/>
    <mergeCell ref="B32:C32"/>
    <mergeCell ref="B19:C19"/>
    <mergeCell ref="D21:E21"/>
    <mergeCell ref="F21:G21"/>
    <mergeCell ref="B22:C22"/>
    <mergeCell ref="B23:C23"/>
    <mergeCell ref="B10:C10"/>
    <mergeCell ref="B11:C11"/>
    <mergeCell ref="B12:C12"/>
    <mergeCell ref="B13:C13"/>
    <mergeCell ref="B18:C18"/>
    <mergeCell ref="B4:G4"/>
    <mergeCell ref="B5:D5"/>
    <mergeCell ref="D8:E8"/>
    <mergeCell ref="F8:G8"/>
    <mergeCell ref="B9:C9"/>
  </mergeCells>
  <printOptions horizontalCentered="1"/>
  <pageMargins left="1" right="1" top="1" bottom="1" header="0.5" footer="0.5"/>
  <pageSetup paperSize="9" scale="47" orientation="portrait"/>
  <headerFooter>
    <oddFooter>&amp;L&amp;8 &amp;C&amp;8 &amp;R&amp;8 Seite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54"/>
  <sheetViews>
    <sheetView showGridLines="0" showRowColHeaders="0" zoomScaleNormal="100" workbookViewId="0">
      <selection activeCell="B3" sqref="B3"/>
    </sheetView>
  </sheetViews>
  <sheetFormatPr baseColWidth="10" defaultColWidth="9.140625" defaultRowHeight="12.75" x14ac:dyDescent="0.2"/>
  <cols>
    <col min="1" max="1" width="0.85546875" style="329" customWidth="1"/>
    <col min="2" max="2" width="38.7109375" style="329" customWidth="1"/>
    <col min="3" max="3" width="2.7109375" style="329" customWidth="1"/>
    <col min="4" max="5" width="23.7109375" style="329" customWidth="1"/>
    <col min="6" max="6" width="3.140625" style="329" customWidth="1"/>
    <col min="7" max="257" width="11.42578125" style="329" customWidth="1"/>
    <col min="258" max="1025" width="11.42578125" style="325" customWidth="1"/>
  </cols>
  <sheetData>
    <row r="1" spans="1:5" ht="5.0999999999999996" customHeight="1" x14ac:dyDescent="0.2"/>
    <row r="2" spans="1:5" ht="12.75" customHeight="1" x14ac:dyDescent="0.2">
      <c r="B2" s="5" t="s">
        <v>47</v>
      </c>
      <c r="C2" s="5"/>
      <c r="D2" s="5"/>
      <c r="E2" s="5"/>
    </row>
    <row r="3" spans="1:5" ht="12.75" customHeight="1" x14ac:dyDescent="0.2">
      <c r="B3" s="6"/>
      <c r="C3" s="6"/>
      <c r="D3" s="6"/>
      <c r="E3" s="6"/>
    </row>
    <row r="4" spans="1:5" ht="12.75" customHeight="1" x14ac:dyDescent="0.2">
      <c r="B4" s="348" t="s">
        <v>48</v>
      </c>
      <c r="C4" s="348"/>
      <c r="D4" s="348"/>
      <c r="E4" s="348"/>
    </row>
    <row r="5" spans="1:5" ht="12.75" customHeight="1" x14ac:dyDescent="0.2">
      <c r="B5" s="418" t="str">
        <f>+StTai!B17</f>
        <v>3. Quarter 2023</v>
      </c>
      <c r="C5" s="399"/>
      <c r="D5" s="399"/>
      <c r="E5" s="399"/>
    </row>
    <row r="6" spans="1:5" ht="12.75" customHeight="1" x14ac:dyDescent="0.2"/>
    <row r="7" spans="1:5" ht="12.75" customHeight="1" x14ac:dyDescent="0.2">
      <c r="A7" s="15">
        <v>0</v>
      </c>
      <c r="B7" s="349" t="s">
        <v>49</v>
      </c>
      <c r="C7" s="349"/>
      <c r="D7" s="40" t="s">
        <v>327</v>
      </c>
      <c r="E7" s="40" t="s">
        <v>328</v>
      </c>
    </row>
    <row r="8" spans="1:5" ht="12.75" customHeight="1" x14ac:dyDescent="0.2">
      <c r="A8" s="15">
        <v>0</v>
      </c>
      <c r="B8" s="350"/>
      <c r="C8" s="350"/>
      <c r="D8" s="41" t="s">
        <v>289</v>
      </c>
      <c r="E8" s="41" t="s">
        <v>289</v>
      </c>
    </row>
    <row r="9" spans="1:5" ht="12.75" customHeight="1" x14ac:dyDescent="0.2">
      <c r="A9" s="15">
        <v>0</v>
      </c>
      <c r="B9" s="42" t="s">
        <v>50</v>
      </c>
      <c r="C9" s="42"/>
      <c r="D9" s="37">
        <v>20159.2</v>
      </c>
      <c r="E9" s="43">
        <v>19379.864670999999</v>
      </c>
    </row>
    <row r="10" spans="1:5" ht="12.75" customHeight="1" x14ac:dyDescent="0.2">
      <c r="A10" s="15">
        <v>0</v>
      </c>
      <c r="B10" s="44" t="s">
        <v>51</v>
      </c>
      <c r="C10" s="44"/>
      <c r="D10" s="37">
        <v>5375.3</v>
      </c>
      <c r="E10" s="43">
        <v>4948.2356799999998</v>
      </c>
    </row>
    <row r="11" spans="1:5" ht="12.75" customHeight="1" x14ac:dyDescent="0.2">
      <c r="A11" s="15"/>
      <c r="B11" s="44" t="s">
        <v>52</v>
      </c>
      <c r="C11" s="44"/>
      <c r="D11" s="37">
        <v>2742.1</v>
      </c>
      <c r="E11" s="43">
        <v>2344.16336</v>
      </c>
    </row>
    <row r="12" spans="1:5" ht="12.75" customHeight="1" x14ac:dyDescent="0.2">
      <c r="A12" s="15">
        <v>0</v>
      </c>
      <c r="B12" s="44" t="s">
        <v>53</v>
      </c>
      <c r="C12" s="44"/>
      <c r="D12" s="37">
        <v>7786</v>
      </c>
      <c r="E12" s="43">
        <v>6917.58133</v>
      </c>
    </row>
    <row r="13" spans="1:5" ht="12.75" customHeight="1" x14ac:dyDescent="0.2">
      <c r="A13" s="15">
        <v>0</v>
      </c>
      <c r="B13" s="45" t="s">
        <v>54</v>
      </c>
      <c r="C13" s="45"/>
      <c r="D13" s="39">
        <v>36062.6</v>
      </c>
      <c r="E13" s="46">
        <v>33589.845041</v>
      </c>
    </row>
    <row r="14" spans="1:5" ht="12.75" customHeight="1" x14ac:dyDescent="0.2"/>
    <row r="16" spans="1:5" s="331" customFormat="1" ht="12.75" customHeight="1" x14ac:dyDescent="0.2">
      <c r="B16" s="418" t="s">
        <v>55</v>
      </c>
      <c r="C16" s="419"/>
      <c r="D16" s="419"/>
      <c r="E16" s="419"/>
    </row>
    <row r="17" spans="1:5" s="331" customFormat="1" ht="12.75" customHeight="1" x14ac:dyDescent="0.2">
      <c r="B17" s="418" t="str">
        <f>+B5</f>
        <v>3. Quarter 2023</v>
      </c>
      <c r="C17" s="419"/>
      <c r="D17" s="419"/>
      <c r="E17" s="419"/>
    </row>
    <row r="18" spans="1:5" ht="12.75" customHeight="1" x14ac:dyDescent="0.2">
      <c r="B18" s="345"/>
      <c r="C18" s="345"/>
      <c r="D18" s="345"/>
      <c r="E18" s="345"/>
    </row>
    <row r="19" spans="1:5" ht="12.75" customHeight="1" x14ac:dyDescent="0.2">
      <c r="A19" s="15">
        <v>1</v>
      </c>
      <c r="B19" s="349" t="s">
        <v>49</v>
      </c>
      <c r="C19" s="349"/>
      <c r="D19" s="47" t="s">
        <v>327</v>
      </c>
      <c r="E19" s="40" t="s">
        <v>328</v>
      </c>
    </row>
    <row r="20" spans="1:5" ht="12.75" customHeight="1" x14ac:dyDescent="0.2">
      <c r="A20" s="15">
        <v>1</v>
      </c>
      <c r="B20" s="350"/>
      <c r="C20" s="350"/>
      <c r="D20" s="41" t="s">
        <v>289</v>
      </c>
      <c r="E20" s="41" t="s">
        <v>289</v>
      </c>
    </row>
    <row r="21" spans="1:5" ht="12.75" customHeight="1" x14ac:dyDescent="0.2">
      <c r="A21" s="15">
        <v>1</v>
      </c>
      <c r="B21" s="42" t="s">
        <v>56</v>
      </c>
      <c r="C21" s="42"/>
      <c r="D21" s="37">
        <v>41.9</v>
      </c>
      <c r="E21" s="38">
        <v>68.534729999999996</v>
      </c>
    </row>
    <row r="22" spans="1:5" ht="12.75" customHeight="1" x14ac:dyDescent="0.2">
      <c r="A22" s="15">
        <v>1</v>
      </c>
      <c r="B22" s="44" t="s">
        <v>57</v>
      </c>
      <c r="C22" s="44"/>
      <c r="D22" s="39">
        <v>430</v>
      </c>
      <c r="E22" s="46">
        <v>400</v>
      </c>
    </row>
    <row r="23" spans="1:5" ht="12.75" customHeight="1" x14ac:dyDescent="0.2">
      <c r="A23" s="15">
        <v>1</v>
      </c>
      <c r="B23" s="44" t="s">
        <v>58</v>
      </c>
      <c r="C23" s="48"/>
      <c r="D23" s="49">
        <v>970</v>
      </c>
      <c r="E23" s="50">
        <v>975.11292000000003</v>
      </c>
    </row>
    <row r="24" spans="1:5" ht="12.75" customHeight="1" x14ac:dyDescent="0.2">
      <c r="A24" s="15">
        <v>1</v>
      </c>
      <c r="B24" s="45" t="s">
        <v>54</v>
      </c>
      <c r="C24" s="45"/>
      <c r="D24" s="39">
        <v>1441.9</v>
      </c>
      <c r="E24" s="46">
        <v>1443.6476499999999</v>
      </c>
    </row>
    <row r="25" spans="1:5" ht="12.75" customHeight="1" x14ac:dyDescent="0.2"/>
    <row r="26" spans="1:5" ht="12.75" hidden="1" customHeight="1" x14ac:dyDescent="0.2"/>
    <row r="27" spans="1:5" ht="12.75" customHeight="1" x14ac:dyDescent="0.2"/>
    <row r="28" spans="1:5" s="331" customFormat="1" ht="12.75" customHeight="1" x14ac:dyDescent="0.2">
      <c r="B28" s="417"/>
      <c r="C28" s="417"/>
      <c r="D28" s="417"/>
      <c r="E28" s="417"/>
    </row>
    <row r="29" spans="1:5" s="331" customFormat="1" ht="12.75" customHeight="1" x14ac:dyDescent="0.2">
      <c r="B29" s="417"/>
      <c r="C29" s="417"/>
      <c r="D29" s="417"/>
      <c r="E29" s="417"/>
    </row>
    <row r="30" spans="1:5" ht="12.75" customHeight="1" x14ac:dyDescent="0.2"/>
    <row r="31" spans="1:5" ht="12.75" customHeight="1" x14ac:dyDescent="0.2"/>
    <row r="32" spans="1:5" ht="12.75" customHeight="1" x14ac:dyDescent="0.2">
      <c r="B32" s="324" t="str">
        <f>IF(INT(AktJahrMonat)&gt;=201606,"","Hinweis: Die Größengruppen von Öffentlichen Pfandbriefen werden erst ab Q2 2015 erfasst.")</f>
        <v/>
      </c>
    </row>
    <row r="33" spans="2:5" ht="20.100000000000001" customHeight="1" x14ac:dyDescent="0.2">
      <c r="B33" s="324"/>
    </row>
    <row r="34" spans="2:5" ht="6" customHeight="1" x14ac:dyDescent="0.2"/>
    <row r="36" spans="2:5" ht="12.75" customHeight="1" x14ac:dyDescent="0.2"/>
    <row r="37" spans="2:5" ht="12.75" customHeight="1" x14ac:dyDescent="0.2"/>
    <row r="38" spans="2:5" ht="12.75" hidden="1" customHeight="1" x14ac:dyDescent="0.2"/>
    <row r="39" spans="2:5" ht="12.75" customHeight="1" x14ac:dyDescent="0.2"/>
    <row r="40" spans="2:5" s="331" customFormat="1" ht="12.75" customHeight="1" x14ac:dyDescent="0.2">
      <c r="B40" s="417"/>
      <c r="C40" s="417"/>
      <c r="D40" s="417"/>
      <c r="E40" s="417"/>
    </row>
    <row r="41" spans="2:5" s="331" customFormat="1" ht="12.75" customHeight="1" x14ac:dyDescent="0.2">
      <c r="B41" s="417"/>
      <c r="C41" s="417"/>
      <c r="D41" s="417"/>
      <c r="E41" s="417"/>
    </row>
    <row r="42" spans="2:5" ht="12.75" customHeight="1" x14ac:dyDescent="0.2"/>
    <row r="43" spans="2:5" ht="12.75" customHeight="1" x14ac:dyDescent="0.2"/>
    <row r="44" spans="2:5" ht="12.75" customHeight="1" x14ac:dyDescent="0.2"/>
    <row r="45" spans="2:5" ht="12.75" customHeight="1" x14ac:dyDescent="0.2"/>
    <row r="46" spans="2:5" ht="12.75" customHeight="1" x14ac:dyDescent="0.2"/>
    <row r="47" spans="2:5" ht="12.75" customHeight="1" x14ac:dyDescent="0.2"/>
    <row r="48" spans="2:5" ht="12.75" customHeight="1" x14ac:dyDescent="0.2"/>
    <row r="49" spans="2:5" ht="12.75" customHeight="1" x14ac:dyDescent="0.2"/>
    <row r="50" spans="2:5" ht="12.75" hidden="1" customHeight="1" x14ac:dyDescent="0.2"/>
    <row r="51" spans="2:5" ht="12.75" hidden="1" customHeight="1" x14ac:dyDescent="0.2"/>
    <row r="52" spans="2:5" ht="12.75" customHeight="1" x14ac:dyDescent="0.2">
      <c r="B52" s="401"/>
      <c r="C52" s="401"/>
      <c r="D52" s="401"/>
      <c r="E52" s="401"/>
    </row>
    <row r="53" spans="2:5" ht="20.100000000000001" customHeight="1" x14ac:dyDescent="0.2">
      <c r="B53" s="401"/>
      <c r="C53" s="401"/>
      <c r="D53" s="401"/>
      <c r="E53" s="401"/>
    </row>
    <row r="54" spans="2:5" ht="6" customHeight="1" x14ac:dyDescent="0.2"/>
  </sheetData>
  <mergeCells count="9">
    <mergeCell ref="B40:E40"/>
    <mergeCell ref="B41:E41"/>
    <mergeCell ref="B52:E52"/>
    <mergeCell ref="B53:E53"/>
    <mergeCell ref="B5:E5"/>
    <mergeCell ref="B16:E16"/>
    <mergeCell ref="B17:E17"/>
    <mergeCell ref="B28:E28"/>
    <mergeCell ref="B29:E29"/>
  </mergeCells>
  <printOptions horizontalCentered="1"/>
  <pageMargins left="0.78749999999999998" right="0.59027777777777801" top="0.98402777777777795" bottom="0.98402777777777795" header="0.51180555555555496" footer="0.51180555555555496"/>
  <pageSetup paperSize="9" orientation="portrait"/>
  <headerFooter>
    <oddFooter>&amp;L&amp;8 &amp;C&amp;8 &amp;R&amp;8 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K95"/>
  <sheetViews>
    <sheetView showGridLines="0" showRowColHeaders="0" zoomScaleNormal="100" workbookViewId="0">
      <selection activeCell="C3" sqref="C3"/>
    </sheetView>
  </sheetViews>
  <sheetFormatPr baseColWidth="10" defaultColWidth="9.140625" defaultRowHeight="12.75" x14ac:dyDescent="0.2"/>
  <cols>
    <col min="1" max="1" width="0.5703125" style="329" customWidth="1"/>
    <col min="2" max="2" width="11.5703125" style="5" hidden="1" customWidth="1"/>
    <col min="3" max="3" width="22.5703125" style="329" customWidth="1"/>
    <col min="4" max="4" width="8.7109375" style="329" customWidth="1"/>
    <col min="5" max="19" width="10.7109375" style="329" customWidth="1"/>
    <col min="20" max="20" width="18.28515625" style="329" customWidth="1"/>
    <col min="21" max="21" width="0.7109375" style="329" customWidth="1"/>
    <col min="22" max="257" width="11.42578125" style="329" customWidth="1"/>
    <col min="258" max="1025" width="11.42578125" style="325" customWidth="1"/>
  </cols>
  <sheetData>
    <row r="1" spans="2:22" ht="5.0999999999999996" customHeight="1" x14ac:dyDescent="0.2"/>
    <row r="2" spans="2:22" ht="12.75" customHeight="1" x14ac:dyDescent="0.2">
      <c r="C2" s="12" t="s">
        <v>59</v>
      </c>
    </row>
    <row r="3" spans="2:22" ht="12.75" customHeight="1" x14ac:dyDescent="0.2">
      <c r="C3" s="14"/>
    </row>
    <row r="4" spans="2:22" ht="12.75" customHeight="1" x14ac:dyDescent="0.2">
      <c r="C4" s="351" t="s">
        <v>60</v>
      </c>
      <c r="D4" s="51"/>
      <c r="E4" s="51"/>
      <c r="F4" s="51"/>
      <c r="G4" s="51"/>
      <c r="H4" s="51"/>
      <c r="I4" s="51"/>
      <c r="L4" s="51"/>
    </row>
    <row r="5" spans="2:22" ht="12.75" customHeight="1" x14ac:dyDescent="0.2">
      <c r="C5" s="351" t="s">
        <v>61</v>
      </c>
      <c r="D5" s="51"/>
      <c r="E5" s="51"/>
      <c r="F5" s="51"/>
      <c r="G5" s="51"/>
      <c r="H5" s="51"/>
      <c r="I5" s="51"/>
      <c r="L5" s="51"/>
    </row>
    <row r="6" spans="2:22" ht="12.75" customHeight="1" x14ac:dyDescent="0.2">
      <c r="C6" s="351" t="s">
        <v>62</v>
      </c>
      <c r="D6" s="51"/>
      <c r="E6" s="51"/>
      <c r="F6" s="51"/>
      <c r="G6" s="51"/>
      <c r="H6" s="51"/>
      <c r="I6" s="51"/>
      <c r="L6" s="51"/>
    </row>
    <row r="7" spans="2:22" ht="15" customHeight="1" x14ac:dyDescent="0.2">
      <c r="C7" s="351" t="str">
        <f>+StTai!B17</f>
        <v>3. Quarter 2023</v>
      </c>
      <c r="D7" s="51"/>
      <c r="E7" s="51"/>
      <c r="F7" s="51"/>
      <c r="G7" s="51"/>
      <c r="H7" s="51"/>
      <c r="I7" s="51"/>
      <c r="L7" s="51"/>
    </row>
    <row r="8" spans="2:22" ht="12.75" customHeight="1" x14ac:dyDescent="0.2"/>
    <row r="9" spans="2:22" ht="12.75" customHeight="1" x14ac:dyDescent="0.2">
      <c r="C9" s="27"/>
      <c r="D9" s="27"/>
      <c r="E9" s="352" t="s">
        <v>63</v>
      </c>
      <c r="F9" s="353"/>
      <c r="G9" s="353"/>
      <c r="H9" s="353"/>
      <c r="I9" s="353"/>
      <c r="J9" s="353"/>
      <c r="K9" s="353"/>
      <c r="L9" s="353"/>
      <c r="M9" s="353"/>
      <c r="N9" s="353"/>
      <c r="O9" s="353"/>
      <c r="P9" s="353"/>
      <c r="Q9" s="353"/>
      <c r="R9" s="353"/>
      <c r="S9" s="258"/>
      <c r="T9" s="378"/>
      <c r="U9" s="379"/>
      <c r="V9" s="379"/>
    </row>
    <row r="10" spans="2:22" ht="9" customHeight="1" x14ac:dyDescent="0.2">
      <c r="C10" s="20"/>
      <c r="D10" s="20"/>
      <c r="E10" s="354"/>
      <c r="F10" s="350"/>
      <c r="G10" s="350"/>
      <c r="H10" s="350"/>
      <c r="I10" s="350"/>
      <c r="J10" s="350"/>
      <c r="K10" s="350"/>
      <c r="L10" s="350"/>
      <c r="M10" s="350"/>
      <c r="N10" s="350"/>
      <c r="O10" s="350"/>
      <c r="P10" s="350"/>
      <c r="Q10" s="350"/>
      <c r="R10" s="350"/>
      <c r="S10" s="420" t="s">
        <v>64</v>
      </c>
      <c r="T10" s="423" t="s">
        <v>65</v>
      </c>
      <c r="U10" s="379"/>
      <c r="V10" s="379"/>
    </row>
    <row r="11" spans="2:22" ht="11.45" customHeight="1" x14ac:dyDescent="0.2">
      <c r="C11" s="20"/>
      <c r="D11" s="20"/>
      <c r="E11" s="259" t="s">
        <v>54</v>
      </c>
      <c r="F11" s="52" t="s">
        <v>66</v>
      </c>
      <c r="G11" s="53"/>
      <c r="H11" s="53"/>
      <c r="I11" s="53"/>
      <c r="J11" s="53"/>
      <c r="K11" s="53"/>
      <c r="L11" s="54"/>
      <c r="M11" s="53"/>
      <c r="N11" s="55"/>
      <c r="O11" s="55"/>
      <c r="P11" s="55"/>
      <c r="Q11" s="55"/>
      <c r="R11" s="56"/>
      <c r="S11" s="421"/>
      <c r="T11" s="424"/>
      <c r="U11" s="379"/>
      <c r="V11" s="379"/>
    </row>
    <row r="12" spans="2:22" ht="11.45" customHeight="1" x14ac:dyDescent="0.2">
      <c r="C12" s="20"/>
      <c r="D12" s="20"/>
      <c r="E12" s="260"/>
      <c r="F12" s="355" t="s">
        <v>67</v>
      </c>
      <c r="G12" s="57"/>
      <c r="H12" s="57"/>
      <c r="I12" s="57"/>
      <c r="J12" s="57"/>
      <c r="K12" s="58"/>
      <c r="L12" s="355" t="s">
        <v>68</v>
      </c>
      <c r="M12" s="57"/>
      <c r="N12" s="57"/>
      <c r="O12" s="57"/>
      <c r="P12" s="57"/>
      <c r="Q12" s="59"/>
      <c r="R12" s="60"/>
      <c r="S12" s="421"/>
      <c r="T12" s="424"/>
      <c r="U12" s="379"/>
      <c r="V12" s="379"/>
    </row>
    <row r="13" spans="2:22" ht="11.45" customHeight="1" x14ac:dyDescent="0.2">
      <c r="C13" s="20"/>
      <c r="D13" s="20"/>
      <c r="E13" s="260"/>
      <c r="F13" s="61" t="s">
        <v>54</v>
      </c>
      <c r="G13" s="62" t="s">
        <v>66</v>
      </c>
      <c r="H13" s="63"/>
      <c r="I13" s="63"/>
      <c r="J13" s="63"/>
      <c r="K13" s="63"/>
      <c r="L13" s="64" t="s">
        <v>54</v>
      </c>
      <c r="M13" s="62" t="s">
        <v>66</v>
      </c>
      <c r="N13" s="65"/>
      <c r="O13" s="65"/>
      <c r="P13" s="65"/>
      <c r="Q13" s="65"/>
      <c r="R13" s="261"/>
      <c r="S13" s="421"/>
      <c r="T13" s="424"/>
      <c r="U13" s="379"/>
      <c r="V13" s="379"/>
    </row>
    <row r="14" spans="2:22" ht="43.9" customHeight="1" x14ac:dyDescent="0.2">
      <c r="C14" s="20"/>
      <c r="D14" s="20"/>
      <c r="E14" s="262"/>
      <c r="F14" s="263"/>
      <c r="G14" s="264" t="s">
        <v>69</v>
      </c>
      <c r="H14" s="265" t="s">
        <v>70</v>
      </c>
      <c r="I14" s="265" t="s">
        <v>71</v>
      </c>
      <c r="J14" s="266" t="s">
        <v>72</v>
      </c>
      <c r="K14" s="265" t="s">
        <v>73</v>
      </c>
      <c r="L14" s="267"/>
      <c r="M14" s="264" t="s">
        <v>74</v>
      </c>
      <c r="N14" s="265" t="s">
        <v>75</v>
      </c>
      <c r="O14" s="265" t="s">
        <v>76</v>
      </c>
      <c r="P14" s="266" t="s">
        <v>77</v>
      </c>
      <c r="Q14" s="266" t="s">
        <v>72</v>
      </c>
      <c r="R14" s="265" t="s">
        <v>73</v>
      </c>
      <c r="S14" s="422"/>
      <c r="T14" s="425"/>
      <c r="U14" s="379"/>
      <c r="V14" s="379"/>
    </row>
    <row r="15" spans="2:22" ht="12.75" customHeight="1" x14ac:dyDescent="0.2">
      <c r="C15" s="237" t="s">
        <v>78</v>
      </c>
      <c r="D15" s="238" t="str">
        <f>+LEFT(C7,10)</f>
        <v>3. Quarter</v>
      </c>
      <c r="E15" s="210" t="s">
        <v>289</v>
      </c>
      <c r="F15" s="211" t="s">
        <v>289</v>
      </c>
      <c r="G15" s="211" t="s">
        <v>289</v>
      </c>
      <c r="H15" s="211" t="s">
        <v>289</v>
      </c>
      <c r="I15" s="211" t="s">
        <v>289</v>
      </c>
      <c r="J15" s="211" t="s">
        <v>289</v>
      </c>
      <c r="K15" s="211" t="s">
        <v>289</v>
      </c>
      <c r="L15" s="211" t="s">
        <v>289</v>
      </c>
      <c r="M15" s="211" t="s">
        <v>289</v>
      </c>
      <c r="N15" s="211" t="s">
        <v>289</v>
      </c>
      <c r="O15" s="211" t="s">
        <v>289</v>
      </c>
      <c r="P15" s="211" t="s">
        <v>289</v>
      </c>
      <c r="Q15" s="211" t="s">
        <v>289</v>
      </c>
      <c r="R15" s="211" t="s">
        <v>289</v>
      </c>
      <c r="S15" s="239" t="s">
        <v>289</v>
      </c>
      <c r="T15" s="212" t="s">
        <v>289</v>
      </c>
    </row>
    <row r="16" spans="2:22" ht="12.75" customHeight="1" x14ac:dyDescent="0.2">
      <c r="B16" s="12" t="s">
        <v>79</v>
      </c>
      <c r="C16" s="68" t="s">
        <v>80</v>
      </c>
      <c r="D16" s="229" t="s">
        <v>322</v>
      </c>
      <c r="E16" s="213">
        <v>36062.6</v>
      </c>
      <c r="F16" s="70">
        <v>28955.1</v>
      </c>
      <c r="G16" s="70">
        <v>5368.5</v>
      </c>
      <c r="H16" s="70">
        <v>18003.900000000001</v>
      </c>
      <c r="I16" s="70">
        <v>5574.1999999999989</v>
      </c>
      <c r="J16" s="70">
        <v>7.8</v>
      </c>
      <c r="K16" s="70">
        <v>0.7</v>
      </c>
      <c r="L16" s="70">
        <v>7107.5</v>
      </c>
      <c r="M16" s="70">
        <v>4637.2</v>
      </c>
      <c r="N16" s="70">
        <v>2219</v>
      </c>
      <c r="O16" s="70">
        <v>6.4999999999999991</v>
      </c>
      <c r="P16" s="70">
        <v>244.8</v>
      </c>
      <c r="Q16" s="70">
        <v>0</v>
      </c>
      <c r="R16" s="70">
        <v>0</v>
      </c>
      <c r="S16" s="71">
        <v>12.8</v>
      </c>
      <c r="T16" s="214">
        <v>14.6</v>
      </c>
    </row>
    <row r="17" spans="2:20" ht="12.75" customHeight="1" x14ac:dyDescent="0.2">
      <c r="C17" s="66"/>
      <c r="D17" s="236" t="s">
        <v>323</v>
      </c>
      <c r="E17" s="240">
        <v>33589.845041</v>
      </c>
      <c r="F17" s="72">
        <v>27584.455248729999</v>
      </c>
      <c r="G17" s="72">
        <v>5057.3909817199992</v>
      </c>
      <c r="H17" s="72">
        <v>17182.632879370001</v>
      </c>
      <c r="I17" s="72">
        <v>5334.6892479999997</v>
      </c>
      <c r="J17" s="72">
        <v>8.4821396399999998</v>
      </c>
      <c r="K17" s="72">
        <v>1.26</v>
      </c>
      <c r="L17" s="72">
        <v>6005.3897922700007</v>
      </c>
      <c r="M17" s="72">
        <v>3965.5208929300002</v>
      </c>
      <c r="N17" s="72">
        <v>1694.470231230001</v>
      </c>
      <c r="O17" s="72">
        <v>6.9958629400000012</v>
      </c>
      <c r="P17" s="72">
        <v>338.40280517000002</v>
      </c>
      <c r="Q17" s="72">
        <v>0</v>
      </c>
      <c r="R17" s="72">
        <v>0</v>
      </c>
      <c r="S17" s="73">
        <v>11.853502000000001</v>
      </c>
      <c r="T17" s="241">
        <v>13.058949</v>
      </c>
    </row>
    <row r="18" spans="2:20" ht="12.75" customHeight="1" x14ac:dyDescent="0.2">
      <c r="B18" s="12" t="s">
        <v>81</v>
      </c>
      <c r="C18" s="68" t="s">
        <v>82</v>
      </c>
      <c r="D18" s="229" t="s">
        <v>322</v>
      </c>
      <c r="E18" s="213">
        <v>28973.5</v>
      </c>
      <c r="F18" s="70">
        <v>24006.100000000002</v>
      </c>
      <c r="G18" s="70">
        <v>3734.4</v>
      </c>
      <c r="H18" s="70">
        <v>15291</v>
      </c>
      <c r="I18" s="70">
        <v>4972.2</v>
      </c>
      <c r="J18" s="70">
        <v>7.8</v>
      </c>
      <c r="K18" s="70">
        <v>0.7</v>
      </c>
      <c r="L18" s="70">
        <v>4967.3999999999996</v>
      </c>
      <c r="M18" s="70">
        <v>3363.9</v>
      </c>
      <c r="N18" s="70">
        <v>1393.8</v>
      </c>
      <c r="O18" s="70">
        <v>6.4999999999999991</v>
      </c>
      <c r="P18" s="70">
        <v>203.2</v>
      </c>
      <c r="Q18" s="70">
        <v>0</v>
      </c>
      <c r="R18" s="70">
        <v>0</v>
      </c>
      <c r="S18" s="71">
        <v>12.6</v>
      </c>
      <c r="T18" s="214">
        <v>14.4</v>
      </c>
    </row>
    <row r="19" spans="2:20" ht="12.75" customHeight="1" x14ac:dyDescent="0.2">
      <c r="C19" s="66"/>
      <c r="D19" s="236" t="s">
        <v>323</v>
      </c>
      <c r="E19" s="240">
        <v>26278.463709999996</v>
      </c>
      <c r="F19" s="72">
        <v>22527.59292073</v>
      </c>
      <c r="G19" s="72">
        <v>3400.7696717200001</v>
      </c>
      <c r="H19" s="72">
        <v>14413.19197037</v>
      </c>
      <c r="I19" s="72">
        <v>4703.8891389999999</v>
      </c>
      <c r="J19" s="72">
        <v>8.4821396399999998</v>
      </c>
      <c r="K19" s="72">
        <v>1.26</v>
      </c>
      <c r="L19" s="72">
        <v>3750.8707892699986</v>
      </c>
      <c r="M19" s="72">
        <v>2581.0129719299989</v>
      </c>
      <c r="N19" s="72">
        <v>929.43210223000017</v>
      </c>
      <c r="O19" s="72">
        <v>6.9958629400000012</v>
      </c>
      <c r="P19" s="72">
        <v>233.42985217</v>
      </c>
      <c r="Q19" s="72">
        <v>0</v>
      </c>
      <c r="R19" s="72">
        <v>0</v>
      </c>
      <c r="S19" s="73">
        <v>11.852428</v>
      </c>
      <c r="T19" s="241">
        <v>13.05874</v>
      </c>
    </row>
    <row r="20" spans="2:20" ht="12.75" customHeight="1" x14ac:dyDescent="0.2">
      <c r="B20" s="74" t="s">
        <v>83</v>
      </c>
      <c r="C20" s="68" t="s">
        <v>84</v>
      </c>
      <c r="D20" s="229" t="s">
        <v>322</v>
      </c>
      <c r="E20" s="213">
        <v>71.599999999999994</v>
      </c>
      <c r="F20" s="70">
        <v>0</v>
      </c>
      <c r="G20" s="70">
        <v>0</v>
      </c>
      <c r="H20" s="70">
        <v>0</v>
      </c>
      <c r="I20" s="70">
        <v>0</v>
      </c>
      <c r="J20" s="70">
        <v>0</v>
      </c>
      <c r="K20" s="70">
        <v>0</v>
      </c>
      <c r="L20" s="70">
        <v>71.599999999999994</v>
      </c>
      <c r="M20" s="70">
        <v>71.599999999999994</v>
      </c>
      <c r="N20" s="70">
        <v>0</v>
      </c>
      <c r="O20" s="70">
        <v>0</v>
      </c>
      <c r="P20" s="70">
        <v>0</v>
      </c>
      <c r="Q20" s="70">
        <v>0</v>
      </c>
      <c r="R20" s="70">
        <v>0</v>
      </c>
      <c r="S20" s="71">
        <v>0</v>
      </c>
      <c r="T20" s="214">
        <v>0</v>
      </c>
    </row>
    <row r="21" spans="2:20" ht="12.75" customHeight="1" x14ac:dyDescent="0.2">
      <c r="C21" s="66"/>
      <c r="D21" s="236" t="s">
        <v>323</v>
      </c>
      <c r="E21" s="240">
        <v>71.64</v>
      </c>
      <c r="F21" s="72">
        <v>0</v>
      </c>
      <c r="G21" s="72">
        <v>0</v>
      </c>
      <c r="H21" s="72">
        <v>0</v>
      </c>
      <c r="I21" s="72">
        <v>0</v>
      </c>
      <c r="J21" s="72">
        <v>0</v>
      </c>
      <c r="K21" s="72">
        <v>0</v>
      </c>
      <c r="L21" s="72">
        <v>71.64</v>
      </c>
      <c r="M21" s="72">
        <v>71.64</v>
      </c>
      <c r="N21" s="72">
        <v>0</v>
      </c>
      <c r="O21" s="72">
        <v>0</v>
      </c>
      <c r="P21" s="72">
        <v>0</v>
      </c>
      <c r="Q21" s="72">
        <v>0</v>
      </c>
      <c r="R21" s="72">
        <v>0</v>
      </c>
      <c r="S21" s="73">
        <v>0</v>
      </c>
      <c r="T21" s="241">
        <v>0</v>
      </c>
    </row>
    <row r="22" spans="2:20" ht="12.75" customHeight="1" x14ac:dyDescent="0.2">
      <c r="B22" s="74" t="s">
        <v>85</v>
      </c>
      <c r="C22" s="68" t="s">
        <v>86</v>
      </c>
      <c r="D22" s="229" t="s">
        <v>322</v>
      </c>
      <c r="E22" s="213">
        <v>257.60000000000002</v>
      </c>
      <c r="F22" s="70">
        <v>0</v>
      </c>
      <c r="G22" s="70">
        <v>0</v>
      </c>
      <c r="H22" s="70">
        <v>0</v>
      </c>
      <c r="I22" s="70">
        <v>0</v>
      </c>
      <c r="J22" s="70">
        <v>0</v>
      </c>
      <c r="K22" s="70">
        <v>0</v>
      </c>
      <c r="L22" s="70">
        <v>257.60000000000002</v>
      </c>
      <c r="M22" s="70">
        <v>199.6</v>
      </c>
      <c r="N22" s="70">
        <v>58</v>
      </c>
      <c r="O22" s="70">
        <v>0</v>
      </c>
      <c r="P22" s="70">
        <v>0</v>
      </c>
      <c r="Q22" s="70">
        <v>0</v>
      </c>
      <c r="R22" s="70">
        <v>0</v>
      </c>
      <c r="S22" s="71">
        <v>0</v>
      </c>
      <c r="T22" s="214">
        <v>0</v>
      </c>
    </row>
    <row r="23" spans="2:20" ht="12.75" customHeight="1" x14ac:dyDescent="0.2">
      <c r="C23" s="66"/>
      <c r="D23" s="236" t="s">
        <v>323</v>
      </c>
      <c r="E23" s="240">
        <v>277.16542500000003</v>
      </c>
      <c r="F23" s="72">
        <v>0</v>
      </c>
      <c r="G23" s="72">
        <v>0</v>
      </c>
      <c r="H23" s="72">
        <v>0</v>
      </c>
      <c r="I23" s="72">
        <v>0</v>
      </c>
      <c r="J23" s="72">
        <v>0</v>
      </c>
      <c r="K23" s="72">
        <v>0</v>
      </c>
      <c r="L23" s="72">
        <v>277.16542500000003</v>
      </c>
      <c r="M23" s="72">
        <v>219.204297</v>
      </c>
      <c r="N23" s="72">
        <v>57.961128000000002</v>
      </c>
      <c r="O23" s="72">
        <v>0</v>
      </c>
      <c r="P23" s="72">
        <v>0</v>
      </c>
      <c r="Q23" s="72">
        <v>0</v>
      </c>
      <c r="R23" s="72">
        <v>0</v>
      </c>
      <c r="S23" s="73">
        <v>0</v>
      </c>
      <c r="T23" s="241">
        <v>0</v>
      </c>
    </row>
    <row r="24" spans="2:20" ht="12.75" customHeight="1" x14ac:dyDescent="0.2">
      <c r="B24" s="12" t="s">
        <v>87</v>
      </c>
      <c r="C24" s="68" t="s">
        <v>88</v>
      </c>
      <c r="D24" s="229" t="s">
        <v>322</v>
      </c>
      <c r="E24" s="213">
        <v>247.2</v>
      </c>
      <c r="F24" s="70">
        <v>40.700000000000003</v>
      </c>
      <c r="G24" s="70">
        <v>0</v>
      </c>
      <c r="H24" s="70">
        <v>0</v>
      </c>
      <c r="I24" s="70">
        <v>40.700000000000003</v>
      </c>
      <c r="J24" s="70">
        <v>0</v>
      </c>
      <c r="K24" s="70">
        <v>0</v>
      </c>
      <c r="L24" s="70">
        <v>206.5</v>
      </c>
      <c r="M24" s="70">
        <v>168.8</v>
      </c>
      <c r="N24" s="70">
        <v>14.1</v>
      </c>
      <c r="O24" s="70">
        <v>0</v>
      </c>
      <c r="P24" s="70">
        <v>23.6</v>
      </c>
      <c r="Q24" s="70">
        <v>0</v>
      </c>
      <c r="R24" s="70">
        <v>0</v>
      </c>
      <c r="S24" s="71">
        <v>0</v>
      </c>
      <c r="T24" s="214">
        <v>0</v>
      </c>
    </row>
    <row r="25" spans="2:20" ht="12.75" customHeight="1" x14ac:dyDescent="0.2">
      <c r="C25" s="66"/>
      <c r="D25" s="236" t="s">
        <v>323</v>
      </c>
      <c r="E25" s="240">
        <v>287.39092499999998</v>
      </c>
      <c r="F25" s="72">
        <v>0</v>
      </c>
      <c r="G25" s="72">
        <v>0</v>
      </c>
      <c r="H25" s="72">
        <v>0</v>
      </c>
      <c r="I25" s="72">
        <v>0</v>
      </c>
      <c r="J25" s="72">
        <v>0</v>
      </c>
      <c r="K25" s="72">
        <v>0</v>
      </c>
      <c r="L25" s="72">
        <v>287.39092499999998</v>
      </c>
      <c r="M25" s="72">
        <v>236.47850099999999</v>
      </c>
      <c r="N25" s="72">
        <v>27.761800999999998</v>
      </c>
      <c r="O25" s="72">
        <v>0</v>
      </c>
      <c r="P25" s="72">
        <v>23.150623</v>
      </c>
      <c r="Q25" s="72">
        <v>0</v>
      </c>
      <c r="R25" s="72">
        <v>0</v>
      </c>
      <c r="S25" s="73">
        <v>0</v>
      </c>
      <c r="T25" s="241">
        <v>0</v>
      </c>
    </row>
    <row r="26" spans="2:20" ht="12.75" customHeight="1" x14ac:dyDescent="0.2">
      <c r="B26" s="12" t="s">
        <v>89</v>
      </c>
      <c r="C26" s="68" t="s">
        <v>90</v>
      </c>
      <c r="D26" s="229" t="s">
        <v>322</v>
      </c>
      <c r="E26" s="213">
        <v>116.7</v>
      </c>
      <c r="F26" s="70">
        <v>0</v>
      </c>
      <c r="G26" s="70">
        <v>0</v>
      </c>
      <c r="H26" s="70">
        <v>0</v>
      </c>
      <c r="I26" s="70">
        <v>0</v>
      </c>
      <c r="J26" s="70">
        <v>0</v>
      </c>
      <c r="K26" s="70">
        <v>0</v>
      </c>
      <c r="L26" s="70">
        <v>116.7</v>
      </c>
      <c r="M26" s="70">
        <v>116.7</v>
      </c>
      <c r="N26" s="70">
        <v>0</v>
      </c>
      <c r="O26" s="70">
        <v>0</v>
      </c>
      <c r="P26" s="70">
        <v>0</v>
      </c>
      <c r="Q26" s="70">
        <v>0</v>
      </c>
      <c r="R26" s="70">
        <v>0</v>
      </c>
      <c r="S26" s="71">
        <v>0</v>
      </c>
      <c r="T26" s="214">
        <v>0</v>
      </c>
    </row>
    <row r="27" spans="2:20" ht="12.75" customHeight="1" x14ac:dyDescent="0.2">
      <c r="C27" s="66"/>
      <c r="D27" s="236" t="s">
        <v>323</v>
      </c>
      <c r="E27" s="240">
        <v>90.918823999999987</v>
      </c>
      <c r="F27" s="72">
        <v>0</v>
      </c>
      <c r="G27" s="72">
        <v>0</v>
      </c>
      <c r="H27" s="72">
        <v>0</v>
      </c>
      <c r="I27" s="72">
        <v>0</v>
      </c>
      <c r="J27" s="72">
        <v>0</v>
      </c>
      <c r="K27" s="72">
        <v>0</v>
      </c>
      <c r="L27" s="72">
        <v>90.918823999999987</v>
      </c>
      <c r="M27" s="72">
        <v>90.918823999999987</v>
      </c>
      <c r="N27" s="72">
        <v>0</v>
      </c>
      <c r="O27" s="72">
        <v>0</v>
      </c>
      <c r="P27" s="72">
        <v>0</v>
      </c>
      <c r="Q27" s="72">
        <v>0</v>
      </c>
      <c r="R27" s="72">
        <v>0</v>
      </c>
      <c r="S27" s="73">
        <v>0</v>
      </c>
      <c r="T27" s="241">
        <v>0</v>
      </c>
    </row>
    <row r="28" spans="2:20" ht="12.75" customHeight="1" x14ac:dyDescent="0.2">
      <c r="B28" s="12" t="s">
        <v>91</v>
      </c>
      <c r="C28" s="68" t="s">
        <v>92</v>
      </c>
      <c r="D28" s="229" t="s">
        <v>322</v>
      </c>
      <c r="E28" s="213">
        <v>714.59999999999991</v>
      </c>
      <c r="F28" s="70">
        <v>273.39999999999998</v>
      </c>
      <c r="G28" s="70">
        <v>0</v>
      </c>
      <c r="H28" s="70">
        <v>0</v>
      </c>
      <c r="I28" s="70">
        <v>273.39999999999998</v>
      </c>
      <c r="J28" s="70">
        <v>0</v>
      </c>
      <c r="K28" s="70">
        <v>0</v>
      </c>
      <c r="L28" s="70">
        <v>441.2</v>
      </c>
      <c r="M28" s="70">
        <v>175.8</v>
      </c>
      <c r="N28" s="70">
        <v>265.39999999999998</v>
      </c>
      <c r="O28" s="70">
        <v>0</v>
      </c>
      <c r="P28" s="70">
        <v>0</v>
      </c>
      <c r="Q28" s="70">
        <v>0</v>
      </c>
      <c r="R28" s="70">
        <v>0</v>
      </c>
      <c r="S28" s="71">
        <v>0</v>
      </c>
      <c r="T28" s="214">
        <v>0</v>
      </c>
    </row>
    <row r="29" spans="2:20" ht="12.75" customHeight="1" x14ac:dyDescent="0.2">
      <c r="C29" s="66"/>
      <c r="D29" s="236" t="s">
        <v>323</v>
      </c>
      <c r="E29" s="240">
        <v>667.5938000000001</v>
      </c>
      <c r="F29" s="72">
        <v>299.60980000000001</v>
      </c>
      <c r="G29" s="72">
        <v>0</v>
      </c>
      <c r="H29" s="72">
        <v>0</v>
      </c>
      <c r="I29" s="72">
        <v>299.60980000000001</v>
      </c>
      <c r="J29" s="72">
        <v>0</v>
      </c>
      <c r="K29" s="72">
        <v>0</v>
      </c>
      <c r="L29" s="72">
        <v>367.98400000000004</v>
      </c>
      <c r="M29" s="72">
        <v>134.52600000000001</v>
      </c>
      <c r="N29" s="72">
        <v>233.458</v>
      </c>
      <c r="O29" s="72">
        <v>0</v>
      </c>
      <c r="P29" s="72">
        <v>0</v>
      </c>
      <c r="Q29" s="72">
        <v>0</v>
      </c>
      <c r="R29" s="72">
        <v>0</v>
      </c>
      <c r="S29" s="73">
        <v>0</v>
      </c>
      <c r="T29" s="241">
        <v>0</v>
      </c>
    </row>
    <row r="30" spans="2:20" ht="12.75" customHeight="1" x14ac:dyDescent="0.2">
      <c r="B30" s="12" t="s">
        <v>93</v>
      </c>
      <c r="C30" s="68" t="s">
        <v>94</v>
      </c>
      <c r="D30" s="229" t="s">
        <v>322</v>
      </c>
      <c r="E30" s="213">
        <v>249.5</v>
      </c>
      <c r="F30" s="70">
        <v>54.5</v>
      </c>
      <c r="G30" s="70">
        <v>16</v>
      </c>
      <c r="H30" s="70">
        <v>38.299999999999997</v>
      </c>
      <c r="I30" s="70">
        <v>0.2</v>
      </c>
      <c r="J30" s="70">
        <v>0</v>
      </c>
      <c r="K30" s="70">
        <v>0</v>
      </c>
      <c r="L30" s="70">
        <v>195</v>
      </c>
      <c r="M30" s="70">
        <v>46.3</v>
      </c>
      <c r="N30" s="70">
        <v>130.69999999999999</v>
      </c>
      <c r="O30" s="70">
        <v>0</v>
      </c>
      <c r="P30" s="70">
        <v>18</v>
      </c>
      <c r="Q30" s="70">
        <v>0</v>
      </c>
      <c r="R30" s="70">
        <v>0</v>
      </c>
      <c r="S30" s="71">
        <v>0.2</v>
      </c>
      <c r="T30" s="214">
        <v>0.2</v>
      </c>
    </row>
    <row r="31" spans="2:20" ht="12.75" customHeight="1" x14ac:dyDescent="0.2">
      <c r="C31" s="66"/>
      <c r="D31" s="236" t="s">
        <v>323</v>
      </c>
      <c r="E31" s="240">
        <v>166.71302700000001</v>
      </c>
      <c r="F31" s="72">
        <v>38.110962000000001</v>
      </c>
      <c r="G31" s="72">
        <v>12.751118</v>
      </c>
      <c r="H31" s="72">
        <v>25.038126999999999</v>
      </c>
      <c r="I31" s="72">
        <v>0.32171699999999998</v>
      </c>
      <c r="J31" s="72">
        <v>0</v>
      </c>
      <c r="K31" s="72">
        <v>0</v>
      </c>
      <c r="L31" s="72">
        <v>128.60206500000001</v>
      </c>
      <c r="M31" s="72">
        <v>36.24</v>
      </c>
      <c r="N31" s="72">
        <v>92.362065000000001</v>
      </c>
      <c r="O31" s="72">
        <v>0</v>
      </c>
      <c r="P31" s="72">
        <v>0</v>
      </c>
      <c r="Q31" s="72">
        <v>0</v>
      </c>
      <c r="R31" s="72">
        <v>0</v>
      </c>
      <c r="S31" s="73">
        <v>8.6899999999999998E-4</v>
      </c>
      <c r="T31" s="241">
        <v>0</v>
      </c>
    </row>
    <row r="32" spans="2:20" ht="12.75" customHeight="1" x14ac:dyDescent="0.2">
      <c r="B32" s="12" t="s">
        <v>95</v>
      </c>
      <c r="C32" s="68" t="s">
        <v>96</v>
      </c>
      <c r="D32" s="229" t="s">
        <v>322</v>
      </c>
      <c r="E32" s="213">
        <v>458.7</v>
      </c>
      <c r="F32" s="70">
        <v>8.5</v>
      </c>
      <c r="G32" s="70">
        <v>0</v>
      </c>
      <c r="H32" s="70">
        <v>0</v>
      </c>
      <c r="I32" s="70">
        <v>8.5</v>
      </c>
      <c r="J32" s="70">
        <v>0</v>
      </c>
      <c r="K32" s="70">
        <v>0</v>
      </c>
      <c r="L32" s="70">
        <v>450.2</v>
      </c>
      <c r="M32" s="70">
        <v>116.2</v>
      </c>
      <c r="N32" s="70">
        <v>334</v>
      </c>
      <c r="O32" s="70">
        <v>0</v>
      </c>
      <c r="P32" s="70">
        <v>0</v>
      </c>
      <c r="Q32" s="70">
        <v>0</v>
      </c>
      <c r="R32" s="70">
        <v>0</v>
      </c>
      <c r="S32" s="71">
        <v>0</v>
      </c>
      <c r="T32" s="214">
        <v>0</v>
      </c>
    </row>
    <row r="33" spans="2:20" ht="12.75" customHeight="1" x14ac:dyDescent="0.2">
      <c r="C33" s="66"/>
      <c r="D33" s="236" t="s">
        <v>323</v>
      </c>
      <c r="E33" s="240">
        <v>469.09908100000007</v>
      </c>
      <c r="F33" s="72">
        <v>8.52</v>
      </c>
      <c r="G33" s="72">
        <v>0</v>
      </c>
      <c r="H33" s="72">
        <v>0</v>
      </c>
      <c r="I33" s="72">
        <v>8.52</v>
      </c>
      <c r="J33" s="72">
        <v>0</v>
      </c>
      <c r="K33" s="72">
        <v>0</v>
      </c>
      <c r="L33" s="72">
        <v>460.57908100000009</v>
      </c>
      <c r="M33" s="72">
        <v>132.06960000000001</v>
      </c>
      <c r="N33" s="72">
        <v>328.50948100000011</v>
      </c>
      <c r="O33" s="72">
        <v>0</v>
      </c>
      <c r="P33" s="72">
        <v>0</v>
      </c>
      <c r="Q33" s="72">
        <v>0</v>
      </c>
      <c r="R33" s="72">
        <v>0</v>
      </c>
      <c r="S33" s="73">
        <v>0</v>
      </c>
      <c r="T33" s="241">
        <v>0</v>
      </c>
    </row>
    <row r="34" spans="2:20" ht="12.75" customHeight="1" x14ac:dyDescent="0.2">
      <c r="B34" s="12" t="s">
        <v>97</v>
      </c>
      <c r="C34" s="68" t="s">
        <v>98</v>
      </c>
      <c r="D34" s="229" t="s">
        <v>322</v>
      </c>
      <c r="E34" s="213">
        <v>4292.7</v>
      </c>
      <c r="F34" s="70">
        <v>4292.7</v>
      </c>
      <c r="G34" s="70">
        <v>1618.1</v>
      </c>
      <c r="H34" s="70">
        <v>2674.6</v>
      </c>
      <c r="I34" s="70">
        <v>0</v>
      </c>
      <c r="J34" s="70">
        <v>0</v>
      </c>
      <c r="K34" s="70">
        <v>0</v>
      </c>
      <c r="L34" s="70">
        <v>0</v>
      </c>
      <c r="M34" s="70">
        <v>0</v>
      </c>
      <c r="N34" s="70">
        <v>0</v>
      </c>
      <c r="O34" s="70">
        <v>0</v>
      </c>
      <c r="P34" s="70">
        <v>0</v>
      </c>
      <c r="Q34" s="70">
        <v>0</v>
      </c>
      <c r="R34" s="70">
        <v>0</v>
      </c>
      <c r="S34" s="71">
        <v>0</v>
      </c>
      <c r="T34" s="214">
        <v>0</v>
      </c>
    </row>
    <row r="35" spans="2:20" ht="12.75" customHeight="1" x14ac:dyDescent="0.2">
      <c r="C35" s="66"/>
      <c r="D35" s="236" t="s">
        <v>323</v>
      </c>
      <c r="E35" s="240">
        <v>4388.2729740000004</v>
      </c>
      <c r="F35" s="72">
        <v>4388.2729740000004</v>
      </c>
      <c r="G35" s="72">
        <v>1643.8701920000001</v>
      </c>
      <c r="H35" s="72">
        <v>2744.4027820000001</v>
      </c>
      <c r="I35" s="72">
        <v>0</v>
      </c>
      <c r="J35" s="72">
        <v>0</v>
      </c>
      <c r="K35" s="72">
        <v>0</v>
      </c>
      <c r="L35" s="72">
        <v>0</v>
      </c>
      <c r="M35" s="72">
        <v>0</v>
      </c>
      <c r="N35" s="72">
        <v>0</v>
      </c>
      <c r="O35" s="72">
        <v>0</v>
      </c>
      <c r="P35" s="72">
        <v>0</v>
      </c>
      <c r="Q35" s="72">
        <v>0</v>
      </c>
      <c r="R35" s="72">
        <v>0</v>
      </c>
      <c r="S35" s="73">
        <v>2.05E-4</v>
      </c>
      <c r="T35" s="241">
        <v>2.0900000000000001E-4</v>
      </c>
    </row>
    <row r="36" spans="2:20" ht="12.75" customHeight="1" x14ac:dyDescent="0.2">
      <c r="B36" s="12" t="s">
        <v>99</v>
      </c>
      <c r="C36" s="68" t="s">
        <v>100</v>
      </c>
      <c r="D36" s="229" t="s">
        <v>322</v>
      </c>
      <c r="E36" s="213">
        <v>680.5</v>
      </c>
      <c r="F36" s="70">
        <v>279.2</v>
      </c>
      <c r="G36" s="70">
        <v>0</v>
      </c>
      <c r="H36" s="70">
        <v>0</v>
      </c>
      <c r="I36" s="70">
        <v>279.2</v>
      </c>
      <c r="J36" s="70">
        <v>0</v>
      </c>
      <c r="K36" s="70">
        <v>0</v>
      </c>
      <c r="L36" s="70">
        <v>401.3</v>
      </c>
      <c r="M36" s="70">
        <v>378.3</v>
      </c>
      <c r="N36" s="70">
        <v>23</v>
      </c>
      <c r="O36" s="70">
        <v>0</v>
      </c>
      <c r="P36" s="70">
        <v>0</v>
      </c>
      <c r="Q36" s="70">
        <v>0</v>
      </c>
      <c r="R36" s="70">
        <v>0</v>
      </c>
      <c r="S36" s="71">
        <v>0</v>
      </c>
      <c r="T36" s="214">
        <v>0</v>
      </c>
    </row>
    <row r="37" spans="2:20" ht="12.75" customHeight="1" x14ac:dyDescent="0.2">
      <c r="C37" s="66"/>
      <c r="D37" s="236" t="s">
        <v>323</v>
      </c>
      <c r="E37" s="240">
        <v>892.58727500000009</v>
      </c>
      <c r="F37" s="72">
        <v>322.348592</v>
      </c>
      <c r="G37" s="72">
        <v>0</v>
      </c>
      <c r="H37" s="72">
        <v>0</v>
      </c>
      <c r="I37" s="72">
        <v>322.348592</v>
      </c>
      <c r="J37" s="72">
        <v>0</v>
      </c>
      <c r="K37" s="72">
        <v>0</v>
      </c>
      <c r="L37" s="72">
        <v>570.23868300000004</v>
      </c>
      <c r="M37" s="72">
        <v>463.430699</v>
      </c>
      <c r="N37" s="72">
        <v>24.985654</v>
      </c>
      <c r="O37" s="72">
        <v>0</v>
      </c>
      <c r="P37" s="72">
        <v>81.822330000000008</v>
      </c>
      <c r="Q37" s="72">
        <v>0</v>
      </c>
      <c r="R37" s="72">
        <v>0</v>
      </c>
      <c r="S37" s="73">
        <v>0</v>
      </c>
      <c r="T37" s="241">
        <v>0</v>
      </c>
    </row>
    <row r="38" spans="2:20" ht="12.75" customHeight="1" x14ac:dyDescent="0.2">
      <c r="C38" s="29"/>
    </row>
    <row r="39" spans="2:20" ht="12.75" customHeight="1" x14ac:dyDescent="0.2"/>
    <row r="40" spans="2:20" ht="12.75" customHeight="1" x14ac:dyDescent="0.2"/>
    <row r="41" spans="2:20" ht="12.75" customHeight="1" x14ac:dyDescent="0.2"/>
    <row r="42" spans="2:20" ht="12.75" customHeight="1" x14ac:dyDescent="0.2"/>
    <row r="43" spans="2:20" ht="12.75" customHeight="1" x14ac:dyDescent="0.2"/>
    <row r="44" spans="2:20" ht="12.75" customHeight="1" x14ac:dyDescent="0.2"/>
    <row r="45" spans="2:20" ht="12.75" customHeight="1" x14ac:dyDescent="0.2"/>
    <row r="46" spans="2:20" ht="12.75" customHeight="1" x14ac:dyDescent="0.2"/>
    <row r="47" spans="2:20" ht="12.75" customHeight="1" x14ac:dyDescent="0.2"/>
    <row r="48" spans="2:20"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20.100000000000001" customHeight="1" x14ac:dyDescent="0.2"/>
    <row r="95" ht="6" customHeight="1" x14ac:dyDescent="0.2"/>
  </sheetData>
  <mergeCells count="2">
    <mergeCell ref="S10:S14"/>
    <mergeCell ref="T10:T14"/>
  </mergeCells>
  <printOptions horizontalCentered="1"/>
  <pageMargins left="0.39374999999999999" right="0.39374999999999999" top="0.98402777777777795" bottom="0.98402777777777795" header="0.51180555555555496" footer="0.51180555555555496"/>
  <pageSetup paperSize="9" fitToHeight="2" orientation="landscape"/>
  <headerFooter>
    <oddFooter>&amp;L&amp;8 &amp;C&amp;8 &amp;R&amp;8 Seite &amp;P</oddFooter>
  </headerFooter>
  <rowBreaks count="1" manualBreakCount="1">
    <brk id="5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9" customWidth="1"/>
    <col min="2" max="2" width="11.5703125" style="12" hidden="1" customWidth="1"/>
    <col min="3" max="3" width="26.7109375" style="329" customWidth="1"/>
    <col min="4" max="5" width="11.42578125" style="329" customWidth="1"/>
    <col min="6" max="6" width="22.7109375" style="329" customWidth="1"/>
    <col min="7" max="7" width="11.42578125" style="329" customWidth="1"/>
    <col min="8" max="8" width="12.140625" style="329" customWidth="1"/>
    <col min="9" max="9" width="12" style="329" customWidth="1"/>
    <col min="10" max="11" width="11.42578125" style="329" customWidth="1"/>
    <col min="12" max="12" width="12.140625" style="329" customWidth="1"/>
    <col min="13" max="13" width="12" style="329" customWidth="1"/>
    <col min="14" max="14" width="11.42578125" style="329" customWidth="1"/>
    <col min="15" max="24" width="11.5703125" style="329" hidden="1" customWidth="1"/>
    <col min="25" max="25" width="0.85546875" style="329" customWidth="1"/>
    <col min="26" max="257" width="11.42578125" style="329" customWidth="1"/>
    <col min="258" max="1025" width="11.42578125" style="325" customWidth="1"/>
  </cols>
  <sheetData>
    <row r="1" spans="2:24" ht="1.5" customHeight="1" x14ac:dyDescent="0.2"/>
    <row r="2" spans="2:24" ht="12.75" customHeight="1" x14ac:dyDescent="0.2">
      <c r="C2" s="12" t="s">
        <v>101</v>
      </c>
    </row>
    <row r="3" spans="2:24" ht="12.75" customHeight="1" x14ac:dyDescent="0.2">
      <c r="C3" s="333"/>
    </row>
    <row r="4" spans="2:24" ht="12.75" customHeight="1" x14ac:dyDescent="0.2">
      <c r="C4" s="351" t="s">
        <v>102</v>
      </c>
      <c r="D4" s="51"/>
      <c r="E4" s="51"/>
      <c r="F4" s="51"/>
      <c r="G4" s="51"/>
      <c r="H4" s="51"/>
      <c r="I4" s="51"/>
      <c r="J4" s="51"/>
      <c r="K4" s="51"/>
      <c r="L4" s="51"/>
      <c r="M4" s="51"/>
      <c r="N4" s="51"/>
      <c r="O4" s="51"/>
      <c r="R4" s="51"/>
    </row>
    <row r="5" spans="2:24" ht="12.75" hidden="1" customHeight="1" x14ac:dyDescent="0.2">
      <c r="C5" s="351"/>
      <c r="D5" s="75"/>
      <c r="E5" s="75"/>
      <c r="F5" s="75"/>
      <c r="G5" s="76"/>
      <c r="H5" s="77"/>
      <c r="I5" s="77"/>
      <c r="J5" s="77"/>
      <c r="K5" s="76"/>
      <c r="L5" s="77"/>
      <c r="M5" s="77"/>
      <c r="N5" s="77"/>
      <c r="O5" s="77"/>
      <c r="P5" s="20"/>
      <c r="Q5" s="20"/>
      <c r="R5" s="77"/>
      <c r="S5" s="20"/>
    </row>
    <row r="6" spans="2:24" ht="15" customHeight="1" x14ac:dyDescent="0.2">
      <c r="C6" s="351" t="str">
        <f>+StTai!B17</f>
        <v>3.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356" t="s">
        <v>63</v>
      </c>
      <c r="F8" s="357"/>
      <c r="G8" s="358"/>
      <c r="H8" s="358"/>
      <c r="I8" s="358"/>
      <c r="J8" s="358"/>
      <c r="K8" s="358"/>
      <c r="L8" s="358"/>
      <c r="M8" s="358"/>
      <c r="N8" s="359"/>
      <c r="O8" s="79" t="s">
        <v>103</v>
      </c>
      <c r="P8" s="80"/>
      <c r="Q8" s="80"/>
      <c r="R8" s="80"/>
      <c r="S8" s="81"/>
      <c r="T8" s="426" t="s">
        <v>104</v>
      </c>
      <c r="U8" s="427"/>
      <c r="V8" s="427"/>
      <c r="W8" s="427"/>
      <c r="X8" s="428"/>
    </row>
    <row r="9" spans="2:24" ht="12.75" customHeight="1" x14ac:dyDescent="0.2">
      <c r="C9" s="20"/>
      <c r="D9" s="20"/>
      <c r="E9" s="273" t="s">
        <v>54</v>
      </c>
      <c r="F9" s="83"/>
      <c r="G9" s="84" t="s">
        <v>105</v>
      </c>
      <c r="H9" s="65"/>
      <c r="I9" s="65"/>
      <c r="J9" s="65"/>
      <c r="K9" s="84" t="s">
        <v>106</v>
      </c>
      <c r="L9" s="65"/>
      <c r="M9" s="65"/>
      <c r="N9" s="274"/>
      <c r="O9" s="268" t="str">
        <f>E9</f>
        <v>Total</v>
      </c>
      <c r="P9" s="86" t="s">
        <v>107</v>
      </c>
      <c r="Q9" s="65"/>
      <c r="R9" s="65"/>
      <c r="S9" s="87"/>
      <c r="T9" s="85" t="str">
        <f>O9</f>
        <v>Total</v>
      </c>
      <c r="U9" s="86" t="str">
        <f>P9</f>
        <v>davon</v>
      </c>
      <c r="V9" s="65"/>
      <c r="W9" s="65"/>
      <c r="X9" s="87"/>
    </row>
    <row r="10" spans="2:24" s="88" customFormat="1" ht="33.6" customHeight="1" x14ac:dyDescent="0.2">
      <c r="B10" s="89"/>
      <c r="C10" s="90"/>
      <c r="D10" s="90"/>
      <c r="E10" s="262"/>
      <c r="F10" s="275" t="s">
        <v>108</v>
      </c>
      <c r="G10" s="276" t="s">
        <v>78</v>
      </c>
      <c r="H10" s="277" t="s">
        <v>109</v>
      </c>
      <c r="I10" s="277" t="s">
        <v>110</v>
      </c>
      <c r="J10" s="278" t="s">
        <v>111</v>
      </c>
      <c r="K10" s="276" t="s">
        <v>78</v>
      </c>
      <c r="L10" s="277" t="s">
        <v>109</v>
      </c>
      <c r="M10" s="277" t="s">
        <v>110</v>
      </c>
      <c r="N10" s="279" t="s">
        <v>111</v>
      </c>
      <c r="O10" s="269"/>
      <c r="P10" s="94" t="str">
        <f>G10</f>
        <v>State</v>
      </c>
      <c r="Q10" s="94" t="str">
        <f>H10</f>
        <v>Regional authorities</v>
      </c>
      <c r="R10" s="94" t="str">
        <f>I10</f>
        <v>Local authorities</v>
      </c>
      <c r="S10" s="97" t="str">
        <f>J10</f>
        <v>Other debtors</v>
      </c>
      <c r="T10" s="96"/>
      <c r="U10" s="94" t="str">
        <f>P10</f>
        <v>State</v>
      </c>
      <c r="V10" s="94" t="str">
        <f>Q10</f>
        <v>Regional authorities</v>
      </c>
      <c r="W10" s="94" t="str">
        <f>R10</f>
        <v>Local authorities</v>
      </c>
      <c r="X10" s="97" t="str">
        <f>S10</f>
        <v>Other debtors</v>
      </c>
    </row>
    <row r="11" spans="2:24" ht="12.75" customHeight="1" x14ac:dyDescent="0.2">
      <c r="C11" s="233" t="s">
        <v>78</v>
      </c>
      <c r="D11" s="238" t="str">
        <f>+LEFT(C6,10)</f>
        <v>3. Quarter</v>
      </c>
      <c r="E11" s="243" t="s">
        <v>289</v>
      </c>
      <c r="F11" s="244" t="s">
        <v>289</v>
      </c>
      <c r="G11" s="245" t="s">
        <v>289</v>
      </c>
      <c r="H11" s="246" t="s">
        <v>289</v>
      </c>
      <c r="I11" s="246" t="s">
        <v>289</v>
      </c>
      <c r="J11" s="247" t="s">
        <v>289</v>
      </c>
      <c r="K11" s="245" t="s">
        <v>289</v>
      </c>
      <c r="L11" s="246" t="s">
        <v>289</v>
      </c>
      <c r="M11" s="246" t="s">
        <v>289</v>
      </c>
      <c r="N11" s="248" t="s">
        <v>289</v>
      </c>
      <c r="O11" s="103" t="str">
        <f>E11</f>
        <v>€ mn.</v>
      </c>
      <c r="P11" s="103" t="str">
        <f>O11</f>
        <v>€ mn.</v>
      </c>
      <c r="Q11" s="67" t="str">
        <f>O11</f>
        <v>€ mn.</v>
      </c>
      <c r="R11" s="67" t="str">
        <f>O11</f>
        <v>€ mn.</v>
      </c>
      <c r="S11" s="104" t="str">
        <f>O11</f>
        <v>€ mn.</v>
      </c>
      <c r="T11" s="102" t="str">
        <f>O11</f>
        <v>€ mn.</v>
      </c>
      <c r="U11" s="103" t="str">
        <f>T11</f>
        <v>€ mn.</v>
      </c>
      <c r="V11" s="67" t="str">
        <f>T11</f>
        <v>€ mn.</v>
      </c>
      <c r="W11" s="67" t="str">
        <f>T11</f>
        <v>€ mn.</v>
      </c>
      <c r="X11" s="104" t="str">
        <f>T11</f>
        <v>€ mn.</v>
      </c>
    </row>
    <row r="12" spans="2:24" ht="12.75" customHeight="1" x14ac:dyDescent="0.2">
      <c r="B12" s="12" t="s">
        <v>79</v>
      </c>
      <c r="C12" s="68" t="s">
        <v>80</v>
      </c>
      <c r="D12" s="229" t="s">
        <v>322</v>
      </c>
      <c r="E12" s="249">
        <v>1441.9</v>
      </c>
      <c r="F12" s="39">
        <v>0</v>
      </c>
      <c r="G12" s="105">
        <v>120</v>
      </c>
      <c r="H12" s="70">
        <v>1195</v>
      </c>
      <c r="I12" s="70">
        <v>41.9</v>
      </c>
      <c r="J12" s="71">
        <v>85</v>
      </c>
      <c r="K12" s="105">
        <v>0</v>
      </c>
      <c r="L12" s="70">
        <v>0</v>
      </c>
      <c r="M12" s="70">
        <v>0</v>
      </c>
      <c r="N12" s="214">
        <v>0</v>
      </c>
      <c r="O12" s="235">
        <f t="shared" ref="O12:O17" si="0">SUM(P12:S12)</f>
        <v>0</v>
      </c>
      <c r="P12" s="70">
        <v>0</v>
      </c>
      <c r="Q12" s="70">
        <v>0</v>
      </c>
      <c r="R12" s="70">
        <v>0</v>
      </c>
      <c r="S12" s="107">
        <v>0</v>
      </c>
      <c r="T12" s="106">
        <f t="shared" ref="T12:T17" si="1">SUM(U12:X12)</f>
        <v>0</v>
      </c>
      <c r="U12" s="70">
        <v>0</v>
      </c>
      <c r="V12" s="70">
        <v>0</v>
      </c>
      <c r="W12" s="70">
        <v>0</v>
      </c>
      <c r="X12" s="107">
        <v>0</v>
      </c>
    </row>
    <row r="13" spans="2:24" ht="12.75" customHeight="1" x14ac:dyDescent="0.2">
      <c r="C13" s="44"/>
      <c r="D13" s="230" t="s">
        <v>323</v>
      </c>
      <c r="E13" s="250">
        <v>1443.6476500000001</v>
      </c>
      <c r="F13" s="46">
        <v>0</v>
      </c>
      <c r="G13" s="108">
        <v>120</v>
      </c>
      <c r="H13" s="109">
        <v>1170.11562</v>
      </c>
      <c r="I13" s="109">
        <v>64.816910000000007</v>
      </c>
      <c r="J13" s="110">
        <v>85</v>
      </c>
      <c r="K13" s="108">
        <v>0</v>
      </c>
      <c r="L13" s="109">
        <v>0</v>
      </c>
      <c r="M13" s="109">
        <v>3.7151200000000002</v>
      </c>
      <c r="N13" s="216">
        <v>0</v>
      </c>
      <c r="O13" s="242">
        <f t="shared" si="0"/>
        <v>0</v>
      </c>
      <c r="P13" s="109">
        <v>0</v>
      </c>
      <c r="Q13" s="109">
        <v>0</v>
      </c>
      <c r="R13" s="109">
        <v>0</v>
      </c>
      <c r="S13" s="112">
        <v>0</v>
      </c>
      <c r="T13" s="111">
        <f t="shared" si="1"/>
        <v>0</v>
      </c>
      <c r="U13" s="109">
        <v>0</v>
      </c>
      <c r="V13" s="109">
        <v>0</v>
      </c>
      <c r="W13" s="109">
        <v>0</v>
      </c>
      <c r="X13" s="112">
        <v>0</v>
      </c>
    </row>
    <row r="14" spans="2:24" ht="12.75" customHeight="1" x14ac:dyDescent="0.2">
      <c r="B14" s="12" t="s">
        <v>81</v>
      </c>
      <c r="C14" s="68" t="s">
        <v>82</v>
      </c>
      <c r="D14" s="229" t="s">
        <v>322</v>
      </c>
      <c r="E14" s="249">
        <v>1286.9000000000001</v>
      </c>
      <c r="F14" s="39">
        <v>0</v>
      </c>
      <c r="G14" s="105">
        <v>0</v>
      </c>
      <c r="H14" s="70">
        <v>1160</v>
      </c>
      <c r="I14" s="70">
        <v>41.9</v>
      </c>
      <c r="J14" s="71">
        <v>85</v>
      </c>
      <c r="K14" s="105">
        <v>0</v>
      </c>
      <c r="L14" s="70">
        <v>0</v>
      </c>
      <c r="M14" s="70">
        <v>0</v>
      </c>
      <c r="N14" s="214">
        <v>0</v>
      </c>
      <c r="O14" s="235">
        <f t="shared" si="0"/>
        <v>0</v>
      </c>
      <c r="P14" s="70">
        <v>0</v>
      </c>
      <c r="Q14" s="70">
        <v>0</v>
      </c>
      <c r="R14" s="70">
        <v>0</v>
      </c>
      <c r="S14" s="107">
        <v>0</v>
      </c>
      <c r="T14" s="106">
        <f t="shared" si="1"/>
        <v>0</v>
      </c>
      <c r="U14" s="70">
        <v>0</v>
      </c>
      <c r="V14" s="70">
        <v>0</v>
      </c>
      <c r="W14" s="70">
        <v>0</v>
      </c>
      <c r="X14" s="107">
        <v>0</v>
      </c>
    </row>
    <row r="15" spans="2:24" ht="12.75" customHeight="1" x14ac:dyDescent="0.2">
      <c r="C15" s="44"/>
      <c r="D15" s="230" t="s">
        <v>323</v>
      </c>
      <c r="E15" s="250">
        <v>1288.6476500000001</v>
      </c>
      <c r="F15" s="46">
        <v>0</v>
      </c>
      <c r="G15" s="108">
        <v>0</v>
      </c>
      <c r="H15" s="109">
        <v>1135.11562</v>
      </c>
      <c r="I15" s="109">
        <v>64.816910000000007</v>
      </c>
      <c r="J15" s="110">
        <v>85</v>
      </c>
      <c r="K15" s="108">
        <v>0</v>
      </c>
      <c r="L15" s="109">
        <v>0</v>
      </c>
      <c r="M15" s="109">
        <v>3.7151200000000002</v>
      </c>
      <c r="N15" s="216">
        <v>0</v>
      </c>
      <c r="O15" s="242">
        <f t="shared" si="0"/>
        <v>0</v>
      </c>
      <c r="P15" s="109">
        <v>0</v>
      </c>
      <c r="Q15" s="109">
        <v>0</v>
      </c>
      <c r="R15" s="109">
        <v>0</v>
      </c>
      <c r="S15" s="112">
        <v>0</v>
      </c>
      <c r="T15" s="111">
        <f t="shared" si="1"/>
        <v>0</v>
      </c>
      <c r="U15" s="109">
        <v>0</v>
      </c>
      <c r="V15" s="109">
        <v>0</v>
      </c>
      <c r="W15" s="109">
        <v>0</v>
      </c>
      <c r="X15" s="112">
        <v>0</v>
      </c>
    </row>
    <row r="16" spans="2:24" ht="12.75" customHeight="1" x14ac:dyDescent="0.2">
      <c r="B16" t="s">
        <v>93</v>
      </c>
      <c r="C16" s="68" t="s">
        <v>94</v>
      </c>
      <c r="D16" s="229" t="s">
        <v>322</v>
      </c>
      <c r="E16" s="249">
        <v>155</v>
      </c>
      <c r="F16" s="39">
        <v>0</v>
      </c>
      <c r="G16" s="105">
        <v>120</v>
      </c>
      <c r="H16" s="70">
        <v>35</v>
      </c>
      <c r="I16" s="70">
        <v>0</v>
      </c>
      <c r="J16" s="71">
        <v>0</v>
      </c>
      <c r="K16" s="105">
        <v>0</v>
      </c>
      <c r="L16" s="70">
        <v>0</v>
      </c>
      <c r="M16" s="70">
        <v>0</v>
      </c>
      <c r="N16" s="214">
        <v>0</v>
      </c>
      <c r="O16" s="235">
        <f t="shared" si="0"/>
        <v>0</v>
      </c>
      <c r="P16" s="70">
        <v>0</v>
      </c>
      <c r="Q16" s="70">
        <v>0</v>
      </c>
      <c r="R16" s="70">
        <v>0</v>
      </c>
      <c r="S16" s="107">
        <v>0</v>
      </c>
      <c r="T16" s="106">
        <f t="shared" si="1"/>
        <v>0</v>
      </c>
      <c r="U16" s="70">
        <v>0</v>
      </c>
      <c r="V16" s="70">
        <v>0</v>
      </c>
      <c r="W16" s="70">
        <v>0</v>
      </c>
      <c r="X16" s="107">
        <v>0</v>
      </c>
    </row>
    <row r="17" spans="3:24" ht="12.75" customHeight="1" x14ac:dyDescent="0.2">
      <c r="C17" s="44"/>
      <c r="D17" s="230" t="s">
        <v>323</v>
      </c>
      <c r="E17" s="250">
        <v>155</v>
      </c>
      <c r="F17" s="46">
        <v>0</v>
      </c>
      <c r="G17" s="108">
        <v>120</v>
      </c>
      <c r="H17" s="109">
        <v>35</v>
      </c>
      <c r="I17" s="109">
        <v>0</v>
      </c>
      <c r="J17" s="110">
        <v>0</v>
      </c>
      <c r="K17" s="108">
        <v>0</v>
      </c>
      <c r="L17" s="109">
        <v>0</v>
      </c>
      <c r="M17" s="109">
        <v>0</v>
      </c>
      <c r="N17" s="216">
        <v>0</v>
      </c>
      <c r="O17" s="242">
        <f t="shared" si="0"/>
        <v>0</v>
      </c>
      <c r="P17" s="109">
        <v>0</v>
      </c>
      <c r="Q17" s="109">
        <v>0</v>
      </c>
      <c r="R17" s="109">
        <v>0</v>
      </c>
      <c r="S17" s="112">
        <v>0</v>
      </c>
      <c r="T17" s="111">
        <f t="shared" si="1"/>
        <v>0</v>
      </c>
      <c r="U17" s="109">
        <v>0</v>
      </c>
      <c r="V17" s="109">
        <v>0</v>
      </c>
      <c r="W17" s="109">
        <v>0</v>
      </c>
      <c r="X17" s="112">
        <v>0</v>
      </c>
    </row>
    <row r="18" spans="3:24" ht="12.75" customHeight="1" x14ac:dyDescent="0.2">
      <c r="C18" s="29"/>
    </row>
    <row r="19" spans="3:24" ht="12.75" customHeight="1" x14ac:dyDescent="0.2">
      <c r="C19" s="29"/>
    </row>
    <row r="20" spans="3:24" ht="12.75" customHeight="1" x14ac:dyDescent="0.2">
      <c r="C20" s="29"/>
    </row>
    <row r="21" spans="3:24" ht="12.75" customHeight="1" x14ac:dyDescent="0.2"/>
    <row r="22" spans="3:24" ht="12.75" customHeight="1" x14ac:dyDescent="0.2"/>
    <row r="23" spans="3:24" ht="12.75" customHeight="1" x14ac:dyDescent="0.2"/>
    <row r="24" spans="3:24" ht="12.75" customHeight="1" x14ac:dyDescent="0.2"/>
    <row r="25" spans="3:24" ht="12.75" customHeight="1" x14ac:dyDescent="0.2"/>
    <row r="26" spans="3:24" ht="12.75" customHeight="1" x14ac:dyDescent="0.2"/>
    <row r="27" spans="3:24" ht="12.75" customHeight="1" x14ac:dyDescent="0.2"/>
    <row r="28" spans="3:24" ht="12.75" customHeight="1" x14ac:dyDescent="0.2"/>
    <row r="29" spans="3:24" ht="12.75" customHeight="1" x14ac:dyDescent="0.2"/>
    <row r="30" spans="3:24" ht="12.75" customHeight="1" x14ac:dyDescent="0.2"/>
    <row r="31" spans="3:24" ht="12.75" customHeight="1" x14ac:dyDescent="0.2"/>
    <row r="32" spans="3:2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20.100000000000001" customHeight="1" x14ac:dyDescent="0.2"/>
    <row r="91" ht="12.75" customHeight="1" x14ac:dyDescent="0.2"/>
    <row r="92" ht="12.75" customHeight="1" x14ac:dyDescent="0.2"/>
  </sheetData>
  <mergeCells count="1">
    <mergeCell ref="T8:X8"/>
  </mergeCells>
  <printOptions horizontalCentered="1"/>
  <pageMargins left="0.39374999999999999" right="0.31527777777777799" top="0.78749999999999998" bottom="0.59027777777777801" header="0.51180555555555496" footer="0.39374999999999999"/>
  <pageSetup paperSize="9" fitToHeight="2" orientation="landscape"/>
  <headerFooter>
    <oddFooter>&amp;L&amp;8 &amp;C&amp;8 &amp;R&amp;8 Seite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9" customWidth="1"/>
    <col min="2" max="2" width="11.5703125" style="12" hidden="1" customWidth="1"/>
    <col min="3" max="3" width="26.7109375" style="329" customWidth="1"/>
    <col min="4" max="4" width="11.42578125" style="329" customWidth="1"/>
    <col min="5" max="14" width="11.5703125" style="329" hidden="1" customWidth="1"/>
    <col min="15" max="16" width="11.42578125" style="329" customWidth="1"/>
    <col min="17" max="17" width="12.28515625" style="329" customWidth="1"/>
    <col min="18" max="18" width="12.140625" style="329" customWidth="1"/>
    <col min="19" max="24" width="11.42578125" style="329" customWidth="1"/>
    <col min="25" max="25" width="0.85546875" style="329" customWidth="1"/>
    <col min="26" max="257" width="11.42578125" style="329" customWidth="1"/>
    <col min="258" max="1025" width="11.42578125" style="325" customWidth="1"/>
  </cols>
  <sheetData>
    <row r="1" spans="2:24" ht="2.25" customHeight="1" x14ac:dyDescent="0.2"/>
    <row r="2" spans="2:24" ht="12.75" customHeight="1" x14ac:dyDescent="0.2">
      <c r="C2" s="12" t="s">
        <v>112</v>
      </c>
    </row>
    <row r="3" spans="2:24" ht="12.75" customHeight="1" x14ac:dyDescent="0.2">
      <c r="C3" s="333"/>
    </row>
    <row r="4" spans="2:24" ht="12.75" customHeight="1" x14ac:dyDescent="0.2">
      <c r="C4" s="351" t="s">
        <v>64</v>
      </c>
      <c r="D4" s="51"/>
      <c r="E4" s="51"/>
      <c r="F4" s="51"/>
      <c r="G4" s="51"/>
      <c r="H4" s="51"/>
      <c r="I4" s="51"/>
      <c r="J4" s="51"/>
      <c r="K4" s="51"/>
      <c r="L4" s="51"/>
      <c r="M4" s="51"/>
      <c r="N4" s="51"/>
      <c r="O4" s="51"/>
      <c r="R4" s="51"/>
    </row>
    <row r="5" spans="2:24" ht="12.75" customHeight="1" x14ac:dyDescent="0.2">
      <c r="C5" s="351" t="s">
        <v>62</v>
      </c>
      <c r="D5" s="75"/>
      <c r="E5" s="75"/>
      <c r="F5" s="75"/>
      <c r="G5" s="76"/>
      <c r="H5" s="77"/>
      <c r="I5" s="77"/>
      <c r="J5" s="77"/>
      <c r="K5" s="76"/>
      <c r="L5" s="77"/>
      <c r="M5" s="77"/>
      <c r="N5" s="77"/>
      <c r="O5" s="77"/>
      <c r="P5" s="20"/>
      <c r="Q5" s="20"/>
      <c r="R5" s="77"/>
      <c r="S5" s="20"/>
    </row>
    <row r="6" spans="2:24" ht="15" customHeight="1" x14ac:dyDescent="0.2">
      <c r="C6" s="351" t="str">
        <f>+StTai!B17</f>
        <v>3. Quarter 2023</v>
      </c>
      <c r="D6" s="20"/>
      <c r="E6" s="20"/>
      <c r="F6" s="20"/>
      <c r="G6" s="20"/>
      <c r="H6" s="20"/>
      <c r="I6" s="20"/>
      <c r="J6" s="20"/>
      <c r="K6" s="20"/>
      <c r="L6" s="20"/>
      <c r="M6" s="20"/>
      <c r="N6" s="20"/>
      <c r="O6" s="20"/>
      <c r="P6" s="20"/>
      <c r="Q6" s="20"/>
      <c r="R6" s="20"/>
      <c r="S6" s="20"/>
    </row>
    <row r="7" spans="2:24" ht="24.95" customHeight="1" x14ac:dyDescent="0.2">
      <c r="C7" s="20"/>
      <c r="D7" s="20"/>
      <c r="E7" s="20"/>
      <c r="F7" s="20"/>
      <c r="G7" s="20"/>
      <c r="H7" s="20"/>
      <c r="I7" s="20"/>
      <c r="J7" s="20"/>
      <c r="K7" s="20"/>
      <c r="L7" s="20"/>
      <c r="M7" s="20"/>
      <c r="N7" s="20"/>
      <c r="O7" s="20"/>
      <c r="P7" s="20"/>
      <c r="Q7" s="20"/>
      <c r="R7" s="20"/>
      <c r="S7" s="20"/>
    </row>
    <row r="8" spans="2:24" ht="22.5" customHeight="1" x14ac:dyDescent="0.2">
      <c r="C8" s="20"/>
      <c r="D8" s="20"/>
      <c r="E8" s="78" t="s">
        <v>113</v>
      </c>
      <c r="F8" s="79"/>
      <c r="G8" s="80"/>
      <c r="H8" s="80"/>
      <c r="I8" s="80"/>
      <c r="J8" s="80"/>
      <c r="K8" s="80"/>
      <c r="L8" s="80"/>
      <c r="M8" s="80"/>
      <c r="N8" s="80"/>
      <c r="O8" s="360" t="s">
        <v>114</v>
      </c>
      <c r="P8" s="361"/>
      <c r="Q8" s="361"/>
      <c r="R8" s="361"/>
      <c r="S8" s="362"/>
      <c r="T8" s="429" t="s">
        <v>115</v>
      </c>
      <c r="U8" s="430"/>
      <c r="V8" s="430"/>
      <c r="W8" s="430"/>
      <c r="X8" s="431"/>
    </row>
    <row r="9" spans="2:24" ht="12.75" customHeight="1" x14ac:dyDescent="0.2">
      <c r="C9" s="20"/>
      <c r="D9" s="20"/>
      <c r="E9" s="82" t="s">
        <v>116</v>
      </c>
      <c r="F9" s="83"/>
      <c r="G9" s="84" t="s">
        <v>117</v>
      </c>
      <c r="H9" s="65"/>
      <c r="I9" s="65"/>
      <c r="J9" s="65"/>
      <c r="K9" s="84" t="s">
        <v>118</v>
      </c>
      <c r="L9" s="65"/>
      <c r="M9" s="65"/>
      <c r="N9" s="65"/>
      <c r="O9" s="280" t="s">
        <v>54</v>
      </c>
      <c r="P9" s="205" t="s">
        <v>66</v>
      </c>
      <c r="Q9" s="206"/>
      <c r="R9" s="206"/>
      <c r="S9" s="207"/>
      <c r="T9" s="85" t="str">
        <f>O9</f>
        <v>Total</v>
      </c>
      <c r="U9" s="205" t="str">
        <f>P9</f>
        <v>thereof</v>
      </c>
      <c r="V9" s="206"/>
      <c r="W9" s="206"/>
      <c r="X9" s="281"/>
    </row>
    <row r="10" spans="2:24" s="88" customFormat="1" ht="33.6" customHeight="1" x14ac:dyDescent="0.2">
      <c r="B10" s="89"/>
      <c r="C10" s="90"/>
      <c r="D10" s="90"/>
      <c r="E10" s="91"/>
      <c r="F10" s="92" t="s">
        <v>119</v>
      </c>
      <c r="G10" s="93" t="s">
        <v>120</v>
      </c>
      <c r="H10" s="94" t="s">
        <v>121</v>
      </c>
      <c r="I10" s="94" t="s">
        <v>122</v>
      </c>
      <c r="J10" s="95" t="s">
        <v>123</v>
      </c>
      <c r="K10" s="93" t="s">
        <v>120</v>
      </c>
      <c r="L10" s="94" t="s">
        <v>121</v>
      </c>
      <c r="M10" s="94" t="s">
        <v>122</v>
      </c>
      <c r="N10" s="95" t="s">
        <v>123</v>
      </c>
      <c r="O10" s="282"/>
      <c r="P10" s="283" t="s">
        <v>78</v>
      </c>
      <c r="Q10" s="283" t="s">
        <v>109</v>
      </c>
      <c r="R10" s="283" t="s">
        <v>110</v>
      </c>
      <c r="S10" s="284" t="s">
        <v>111</v>
      </c>
      <c r="T10" s="285"/>
      <c r="U10" s="283" t="str">
        <f>P10</f>
        <v>State</v>
      </c>
      <c r="V10" s="283" t="str">
        <f>Q10</f>
        <v>Regional authorities</v>
      </c>
      <c r="W10" s="283" t="str">
        <f>R10</f>
        <v>Local authorities</v>
      </c>
      <c r="X10" s="286" t="str">
        <f>S10</f>
        <v>Other debtors</v>
      </c>
    </row>
    <row r="11" spans="2:24" ht="12.75" customHeight="1" x14ac:dyDescent="0.2">
      <c r="C11" s="233" t="s">
        <v>78</v>
      </c>
      <c r="D11" s="238" t="str">
        <f>+LEFT(C6,10)</f>
        <v>3. Quarter</v>
      </c>
      <c r="E11" s="251" t="s">
        <v>289</v>
      </c>
      <c r="F11" s="98" t="s">
        <v>289</v>
      </c>
      <c r="G11" s="99" t="s">
        <v>289</v>
      </c>
      <c r="H11" s="100" t="s">
        <v>289</v>
      </c>
      <c r="I11" s="100" t="s">
        <v>289</v>
      </c>
      <c r="J11" s="101" t="s">
        <v>289</v>
      </c>
      <c r="K11" s="99" t="s">
        <v>289</v>
      </c>
      <c r="L11" s="100" t="s">
        <v>289</v>
      </c>
      <c r="M11" s="100" t="s">
        <v>289</v>
      </c>
      <c r="N11" s="101" t="s">
        <v>289</v>
      </c>
      <c r="O11" s="210" t="s">
        <v>289</v>
      </c>
      <c r="P11" s="252" t="s">
        <v>289</v>
      </c>
      <c r="Q11" s="211" t="s">
        <v>289</v>
      </c>
      <c r="R11" s="211" t="s">
        <v>289</v>
      </c>
      <c r="S11" s="253" t="s">
        <v>289</v>
      </c>
      <c r="T11" s="254" t="s">
        <v>289</v>
      </c>
      <c r="U11" s="252" t="s">
        <v>289</v>
      </c>
      <c r="V11" s="211" t="s">
        <v>289</v>
      </c>
      <c r="W11" s="211" t="s">
        <v>289</v>
      </c>
      <c r="X11" s="212" t="s">
        <v>289</v>
      </c>
    </row>
    <row r="12" spans="2:24" ht="12.75" customHeight="1" x14ac:dyDescent="0.2">
      <c r="B12" s="12" t="s">
        <v>79</v>
      </c>
      <c r="C12" s="68" t="s">
        <v>80</v>
      </c>
      <c r="D12" s="229" t="s">
        <v>322</v>
      </c>
      <c r="E12" s="114">
        <v>0</v>
      </c>
      <c r="F12" s="39">
        <v>0</v>
      </c>
      <c r="G12" s="105">
        <v>0</v>
      </c>
      <c r="H12" s="70">
        <v>0</v>
      </c>
      <c r="I12" s="70">
        <v>0</v>
      </c>
      <c r="J12" s="71">
        <v>0</v>
      </c>
      <c r="K12" s="105">
        <v>0</v>
      </c>
      <c r="L12" s="70">
        <v>0</v>
      </c>
      <c r="M12" s="70">
        <v>0</v>
      </c>
      <c r="N12" s="71">
        <v>0</v>
      </c>
      <c r="O12" s="213">
        <v>0</v>
      </c>
      <c r="P12" s="70">
        <v>0</v>
      </c>
      <c r="Q12" s="70">
        <v>0</v>
      </c>
      <c r="R12" s="70">
        <v>0</v>
      </c>
      <c r="S12" s="107">
        <v>0</v>
      </c>
      <c r="T12" s="106">
        <v>0</v>
      </c>
      <c r="U12" s="70">
        <v>0</v>
      </c>
      <c r="V12" s="70">
        <v>0</v>
      </c>
      <c r="W12" s="70">
        <v>0</v>
      </c>
      <c r="X12" s="214">
        <v>0</v>
      </c>
    </row>
    <row r="13" spans="2:24" ht="12.75" customHeight="1" x14ac:dyDescent="0.2">
      <c r="C13" s="44"/>
      <c r="D13" s="230" t="s">
        <v>323</v>
      </c>
      <c r="E13" s="117">
        <v>0</v>
      </c>
      <c r="F13" s="46">
        <v>0</v>
      </c>
      <c r="G13" s="108">
        <v>0</v>
      </c>
      <c r="H13" s="109">
        <v>0</v>
      </c>
      <c r="I13" s="109">
        <v>0</v>
      </c>
      <c r="J13" s="110">
        <v>0</v>
      </c>
      <c r="K13" s="108">
        <v>0</v>
      </c>
      <c r="L13" s="109">
        <v>0</v>
      </c>
      <c r="M13" s="109">
        <v>0</v>
      </c>
      <c r="N13" s="110">
        <v>0</v>
      </c>
      <c r="O13" s="215">
        <v>0</v>
      </c>
      <c r="P13" s="109">
        <v>0</v>
      </c>
      <c r="Q13" s="109">
        <v>0</v>
      </c>
      <c r="R13" s="109">
        <v>0</v>
      </c>
      <c r="S13" s="112">
        <v>0</v>
      </c>
      <c r="T13" s="111">
        <v>0</v>
      </c>
      <c r="U13" s="109">
        <v>0</v>
      </c>
      <c r="V13" s="109">
        <v>0</v>
      </c>
      <c r="W13" s="109">
        <v>0</v>
      </c>
      <c r="X13" s="216">
        <v>0</v>
      </c>
    </row>
    <row r="14" spans="2:24" ht="12.75" customHeight="1" x14ac:dyDescent="0.2">
      <c r="B14" s="12" t="s">
        <v>81</v>
      </c>
      <c r="C14" s="68" t="s">
        <v>82</v>
      </c>
      <c r="D14" s="229" t="s">
        <v>322</v>
      </c>
      <c r="E14" s="114">
        <v>0</v>
      </c>
      <c r="F14" s="46">
        <v>0</v>
      </c>
      <c r="G14" s="105">
        <v>0</v>
      </c>
      <c r="H14" s="70">
        <v>0</v>
      </c>
      <c r="I14" s="70">
        <v>0</v>
      </c>
      <c r="J14" s="71">
        <v>0</v>
      </c>
      <c r="K14" s="105">
        <v>0</v>
      </c>
      <c r="L14" s="70">
        <v>0</v>
      </c>
      <c r="M14" s="70">
        <v>0</v>
      </c>
      <c r="N14" s="71">
        <v>0</v>
      </c>
      <c r="O14" s="213">
        <v>0</v>
      </c>
      <c r="P14" s="70">
        <v>0</v>
      </c>
      <c r="Q14" s="70">
        <v>0</v>
      </c>
      <c r="R14" s="70">
        <v>0</v>
      </c>
      <c r="S14" s="107">
        <v>0</v>
      </c>
      <c r="T14" s="106">
        <v>0</v>
      </c>
      <c r="U14" s="70">
        <v>0</v>
      </c>
      <c r="V14" s="70">
        <v>0</v>
      </c>
      <c r="W14" s="70">
        <v>0</v>
      </c>
      <c r="X14" s="214">
        <v>0</v>
      </c>
    </row>
    <row r="15" spans="2:24" ht="12.75" customHeight="1" x14ac:dyDescent="0.2">
      <c r="C15" s="44"/>
      <c r="D15" s="230" t="s">
        <v>323</v>
      </c>
      <c r="E15" s="117">
        <v>0</v>
      </c>
      <c r="F15" s="46">
        <v>0</v>
      </c>
      <c r="G15" s="108">
        <v>0</v>
      </c>
      <c r="H15" s="109">
        <v>0</v>
      </c>
      <c r="I15" s="109">
        <v>0</v>
      </c>
      <c r="J15" s="110">
        <v>0</v>
      </c>
      <c r="K15" s="108">
        <v>0</v>
      </c>
      <c r="L15" s="109">
        <v>0</v>
      </c>
      <c r="M15" s="109">
        <v>0</v>
      </c>
      <c r="N15" s="110">
        <v>0</v>
      </c>
      <c r="O15" s="215">
        <v>0</v>
      </c>
      <c r="P15" s="109">
        <v>0</v>
      </c>
      <c r="Q15" s="109">
        <v>0</v>
      </c>
      <c r="R15" s="109">
        <v>0</v>
      </c>
      <c r="S15" s="112">
        <v>0</v>
      </c>
      <c r="T15" s="111">
        <v>0</v>
      </c>
      <c r="U15" s="109">
        <v>0</v>
      </c>
      <c r="V15" s="109">
        <v>0</v>
      </c>
      <c r="W15" s="109">
        <v>0</v>
      </c>
      <c r="X15" s="216">
        <v>0</v>
      </c>
    </row>
    <row r="16" spans="2:24" ht="12.75" customHeight="1" x14ac:dyDescent="0.2">
      <c r="B16" s="74" t="s">
        <v>83</v>
      </c>
      <c r="C16" s="29" t="str">
        <f>IF(INT(AktJahrMonat)&gt;=201606,"","Hinweis: Die Gewährleistungen aus Gründen der Exportförderung werden erst ab Q2 2015 erfasst.")</f>
        <v/>
      </c>
    </row>
    <row r="17" spans="2:3" ht="12.75" customHeight="1" x14ac:dyDescent="0.2">
      <c r="C17" s="29" t="str">
        <f>IF(INT(AktJahrMonat)&gt;=201703,"","Hinweis: Die Deckungswerte werden erst ab Q1 2016 in 'geschuldete' und 'gewährleistete' Werte aufgeteilt.")</f>
        <v/>
      </c>
    </row>
    <row r="18" spans="2:3" ht="12.75" customHeight="1" x14ac:dyDescent="0.2">
      <c r="B18" s="74" t="s">
        <v>124</v>
      </c>
    </row>
    <row r="19" spans="2:3" ht="12.75" customHeight="1" x14ac:dyDescent="0.2"/>
    <row r="20" spans="2:3" ht="12.75" customHeight="1" x14ac:dyDescent="0.2">
      <c r="B20" s="74" t="s">
        <v>125</v>
      </c>
    </row>
    <row r="21" spans="2:3" ht="12.75" customHeight="1" x14ac:dyDescent="0.2"/>
    <row r="22" spans="2:3" ht="12.75" customHeight="1" x14ac:dyDescent="0.2">
      <c r="B22" t="s">
        <v>126</v>
      </c>
    </row>
    <row r="23" spans="2:3" ht="12.75" customHeight="1" x14ac:dyDescent="0.2"/>
    <row r="24" spans="2:3" ht="12.75" customHeight="1" x14ac:dyDescent="0.2">
      <c r="B24" s="74" t="s">
        <v>127</v>
      </c>
    </row>
    <row r="25" spans="2:3" ht="12.75" customHeight="1" x14ac:dyDescent="0.2"/>
    <row r="26" spans="2:3" ht="12.75" customHeight="1" x14ac:dyDescent="0.2">
      <c r="B26" s="74" t="s">
        <v>85</v>
      </c>
    </row>
    <row r="27" spans="2:3" ht="12.75" customHeight="1" x14ac:dyDescent="0.2"/>
    <row r="28" spans="2:3" ht="12.75" customHeight="1" x14ac:dyDescent="0.2">
      <c r="B28" s="12" t="s">
        <v>128</v>
      </c>
    </row>
    <row r="29" spans="2:3" ht="12.75" customHeight="1" x14ac:dyDescent="0.2"/>
    <row r="30" spans="2:3" ht="12.75" customHeight="1" x14ac:dyDescent="0.2">
      <c r="B30" s="12" t="s">
        <v>87</v>
      </c>
    </row>
    <row r="31" spans="2:3" ht="12.75" customHeight="1" x14ac:dyDescent="0.2"/>
    <row r="32" spans="2:3" ht="12.75" customHeight="1" x14ac:dyDescent="0.2">
      <c r="B32" s="12" t="s">
        <v>129</v>
      </c>
    </row>
    <row r="33" spans="2:2" ht="12.75" customHeight="1" x14ac:dyDescent="0.2"/>
    <row r="34" spans="2:2" ht="12.75" customHeight="1" x14ac:dyDescent="0.2">
      <c r="B34" s="12" t="s">
        <v>130</v>
      </c>
    </row>
    <row r="35" spans="2:2" ht="12.75" customHeight="1" x14ac:dyDescent="0.2"/>
    <row r="36" spans="2:2" ht="12.75" customHeight="1" x14ac:dyDescent="0.2">
      <c r="B36" s="12" t="s">
        <v>131</v>
      </c>
    </row>
    <row r="37" spans="2:2" ht="12.75" customHeight="1" x14ac:dyDescent="0.2"/>
    <row r="38" spans="2:2" ht="12.75" customHeight="1" x14ac:dyDescent="0.2">
      <c r="B38" s="12" t="s">
        <v>132</v>
      </c>
    </row>
    <row r="39" spans="2:2" ht="12.75" customHeight="1" x14ac:dyDescent="0.2"/>
    <row r="40" spans="2:2" ht="12.75" customHeight="1" x14ac:dyDescent="0.2">
      <c r="B40" s="12" t="s">
        <v>133</v>
      </c>
    </row>
    <row r="41" spans="2:2" ht="12.75" customHeight="1" x14ac:dyDescent="0.2"/>
    <row r="42" spans="2:2" ht="12.75" customHeight="1" x14ac:dyDescent="0.2">
      <c r="B42" s="12" t="s">
        <v>89</v>
      </c>
    </row>
    <row r="43" spans="2:2" ht="12.75" customHeight="1" x14ac:dyDescent="0.2"/>
    <row r="44" spans="2:2" ht="12.75" customHeight="1" x14ac:dyDescent="0.2">
      <c r="B44" s="12" t="s">
        <v>134</v>
      </c>
    </row>
    <row r="45" spans="2:2" ht="12.75" customHeight="1" x14ac:dyDescent="0.2"/>
    <row r="46" spans="2:2" ht="12.75" customHeight="1" x14ac:dyDescent="0.2">
      <c r="B46" s="12" t="s">
        <v>91</v>
      </c>
    </row>
    <row r="47" spans="2:2" ht="12.75" customHeight="1" x14ac:dyDescent="0.2"/>
    <row r="48" spans="2:2" ht="12.75" customHeight="1" x14ac:dyDescent="0.2">
      <c r="B48" s="12" t="s">
        <v>93</v>
      </c>
    </row>
    <row r="49" spans="2:2" ht="12.75" customHeight="1" x14ac:dyDescent="0.2"/>
    <row r="50" spans="2:2" ht="12.75" customHeight="1" x14ac:dyDescent="0.2">
      <c r="B50" s="12" t="s">
        <v>135</v>
      </c>
    </row>
    <row r="51" spans="2:2" ht="12.75" customHeight="1" x14ac:dyDescent="0.2"/>
    <row r="52" spans="2:2" ht="12.75" customHeight="1" x14ac:dyDescent="0.2">
      <c r="B52" s="12" t="s">
        <v>136</v>
      </c>
    </row>
    <row r="53" spans="2:2" ht="12.75" customHeight="1" x14ac:dyDescent="0.2"/>
    <row r="54" spans="2:2" ht="12.75" customHeight="1" x14ac:dyDescent="0.2">
      <c r="B54" s="12" t="s">
        <v>137</v>
      </c>
    </row>
    <row r="55" spans="2:2" ht="12.75" customHeight="1" x14ac:dyDescent="0.2"/>
    <row r="56" spans="2:2" ht="12.75" customHeight="1" x14ac:dyDescent="0.2">
      <c r="B56" s="12" t="s">
        <v>138</v>
      </c>
    </row>
    <row r="57" spans="2:2" ht="12.75" customHeight="1" x14ac:dyDescent="0.2"/>
    <row r="58" spans="2:2" ht="12.75" customHeight="1" x14ac:dyDescent="0.2">
      <c r="B58" s="12" t="s">
        <v>139</v>
      </c>
    </row>
    <row r="59" spans="2:2" ht="12.75" customHeight="1" x14ac:dyDescent="0.2"/>
    <row r="60" spans="2:2" ht="12.75" customHeight="1" x14ac:dyDescent="0.2">
      <c r="B60" s="12" t="s">
        <v>140</v>
      </c>
    </row>
    <row r="61" spans="2:2" ht="12.75" customHeight="1" x14ac:dyDescent="0.2"/>
    <row r="62" spans="2:2" ht="12.75" customHeight="1" x14ac:dyDescent="0.2">
      <c r="B62" s="12" t="s">
        <v>95</v>
      </c>
    </row>
    <row r="63" spans="2:2" ht="12.75" customHeight="1" x14ac:dyDescent="0.2"/>
    <row r="64" spans="2:2" ht="12.75" customHeight="1" x14ac:dyDescent="0.2">
      <c r="B64" s="12" t="s">
        <v>141</v>
      </c>
    </row>
    <row r="65" spans="2:2" ht="12.75" customHeight="1" x14ac:dyDescent="0.2"/>
    <row r="66" spans="2:2" ht="12.75" customHeight="1" x14ac:dyDescent="0.2">
      <c r="B66" s="12" t="s">
        <v>142</v>
      </c>
    </row>
    <row r="67" spans="2:2" ht="12.75" customHeight="1" x14ac:dyDescent="0.2"/>
    <row r="68" spans="2:2" ht="12.75" customHeight="1" x14ac:dyDescent="0.2">
      <c r="B68" s="12" t="s">
        <v>143</v>
      </c>
    </row>
    <row r="69" spans="2:2" ht="12.75" customHeight="1" x14ac:dyDescent="0.2"/>
    <row r="70" spans="2:2" ht="12.75" customHeight="1" x14ac:dyDescent="0.2">
      <c r="B70" s="12" t="s">
        <v>144</v>
      </c>
    </row>
    <row r="71" spans="2:2" ht="12.75" customHeight="1" x14ac:dyDescent="0.2"/>
    <row r="72" spans="2:2" ht="12.75" customHeight="1" x14ac:dyDescent="0.2">
      <c r="B72" s="12" t="s">
        <v>145</v>
      </c>
    </row>
    <row r="73" spans="2:2" ht="12.75" customHeight="1" x14ac:dyDescent="0.2"/>
    <row r="74" spans="2:2" ht="12.75" customHeight="1" x14ac:dyDescent="0.2">
      <c r="B74" s="12" t="s">
        <v>146</v>
      </c>
    </row>
    <row r="75" spans="2:2" ht="12.75" customHeight="1" x14ac:dyDescent="0.2"/>
    <row r="76" spans="2:2" ht="12.75" customHeight="1" x14ac:dyDescent="0.2">
      <c r="B76" s="12" t="s">
        <v>97</v>
      </c>
    </row>
    <row r="77" spans="2:2" ht="12.75" customHeight="1" x14ac:dyDescent="0.2"/>
    <row r="78" spans="2:2" ht="12.75" customHeight="1" x14ac:dyDescent="0.2">
      <c r="B78" s="12" t="s">
        <v>147</v>
      </c>
    </row>
    <row r="79" spans="2:2" ht="12.75" customHeight="1" x14ac:dyDescent="0.2"/>
    <row r="80" spans="2:2" ht="12.75" customHeight="1" x14ac:dyDescent="0.2">
      <c r="B80" s="12" t="s">
        <v>148</v>
      </c>
    </row>
    <row r="81" spans="2:2" ht="12.75" customHeight="1" x14ac:dyDescent="0.2"/>
    <row r="82" spans="2:2" ht="12.75" customHeight="1" x14ac:dyDescent="0.2">
      <c r="B82" s="12" t="s">
        <v>99</v>
      </c>
    </row>
    <row r="83" spans="2:2" ht="12.75" customHeight="1" x14ac:dyDescent="0.2"/>
    <row r="84" spans="2:2" ht="12.75" customHeight="1" x14ac:dyDescent="0.2">
      <c r="B84" s="12" t="s">
        <v>149</v>
      </c>
    </row>
    <row r="85" spans="2:2" ht="12.75" customHeight="1" x14ac:dyDescent="0.2"/>
    <row r="86" spans="2:2" ht="12.75" customHeight="1" x14ac:dyDescent="0.2">
      <c r="B86" s="12" t="s">
        <v>150</v>
      </c>
    </row>
    <row r="87" spans="2:2" ht="12.75" customHeight="1" x14ac:dyDescent="0.2"/>
    <row r="88" spans="2:2" ht="12.75" customHeight="1" x14ac:dyDescent="0.2">
      <c r="B88" s="12" t="s">
        <v>151</v>
      </c>
    </row>
    <row r="89" spans="2:2" ht="12.75" customHeight="1" x14ac:dyDescent="0.2"/>
    <row r="90" spans="2:2" ht="20.100000000000001" customHeight="1" x14ac:dyDescent="0.2"/>
    <row r="91" spans="2:2" ht="12.75" customHeight="1" x14ac:dyDescent="0.2"/>
    <row r="92" spans="2:2" ht="12.75" customHeight="1" x14ac:dyDescent="0.2"/>
  </sheetData>
  <mergeCells count="1">
    <mergeCell ref="T8:X8"/>
  </mergeCells>
  <printOptions horizontalCentered="1"/>
  <pageMargins left="0.39370078740157483" right="0.39370078740157483" top="0.98425196850393704" bottom="0.78740157480314965" header="0.51181102362204722" footer="0.51181102362204722"/>
  <pageSetup paperSize="9" scale="53" orientation="portrait"/>
  <headerFooter>
    <oddFooter>&amp;R&amp;8 Seite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12" hidden="1" customWidth="1"/>
    <col min="3" max="3" width="22.7109375" style="329" customWidth="1"/>
    <col min="4" max="4" width="8.7109375" style="329" customWidth="1"/>
    <col min="5" max="6" width="15.7109375" style="329" customWidth="1"/>
    <col min="7" max="7" width="18.7109375" style="329" customWidth="1"/>
    <col min="8" max="9" width="19.7109375" style="329" customWidth="1"/>
    <col min="10" max="257" width="11.42578125" style="329" customWidth="1"/>
    <col min="258" max="1025" width="11.42578125" style="325" customWidth="1"/>
  </cols>
  <sheetData>
    <row r="1" spans="2:13" ht="5.0999999999999996" customHeight="1" x14ac:dyDescent="0.2"/>
    <row r="2" spans="2:13" ht="12.75" customHeight="1" x14ac:dyDescent="0.2">
      <c r="C2" s="12" t="s">
        <v>152</v>
      </c>
    </row>
    <row r="3" spans="2:13" ht="12.75" customHeight="1" x14ac:dyDescent="0.2"/>
    <row r="4" spans="2:13" ht="12.75" customHeight="1" x14ac:dyDescent="0.2">
      <c r="C4" s="432" t="s">
        <v>153</v>
      </c>
      <c r="D4" s="401"/>
      <c r="E4" s="401"/>
      <c r="F4" s="401"/>
      <c r="G4" s="401"/>
      <c r="H4" s="401"/>
      <c r="I4" s="401"/>
      <c r="J4" s="51"/>
      <c r="M4" s="51"/>
    </row>
    <row r="5" spans="2:13" ht="21.75" customHeight="1" x14ac:dyDescent="0.2">
      <c r="C5" s="433" t="s">
        <v>154</v>
      </c>
      <c r="D5" s="401"/>
      <c r="E5" s="401"/>
      <c r="F5" s="401"/>
      <c r="G5" s="401"/>
      <c r="H5" s="401"/>
      <c r="I5" s="401"/>
      <c r="J5" s="51"/>
      <c r="M5" s="51"/>
    </row>
    <row r="6" spans="2:13" ht="15" customHeight="1" x14ac:dyDescent="0.2">
      <c r="C6" s="333" t="str">
        <f>UebInstitutQuartal</f>
        <v>4. Quarter 2022</v>
      </c>
      <c r="D6" s="75"/>
      <c r="E6" s="75"/>
      <c r="F6" s="77"/>
      <c r="G6" s="77"/>
      <c r="H6" s="51"/>
      <c r="I6" s="51"/>
      <c r="J6" s="51"/>
      <c r="M6" s="51"/>
    </row>
    <row r="7" spans="2:13" ht="12.75" customHeight="1" x14ac:dyDescent="0.2">
      <c r="C7" s="20"/>
      <c r="D7" s="20"/>
      <c r="E7" s="20"/>
      <c r="F7" s="20"/>
      <c r="G7" s="20"/>
    </row>
    <row r="8" spans="2:13" ht="15" customHeight="1" x14ac:dyDescent="0.2">
      <c r="C8" s="20"/>
      <c r="D8" s="20"/>
      <c r="E8" s="270" t="s">
        <v>49</v>
      </c>
      <c r="F8" s="287"/>
      <c r="G8" s="288"/>
      <c r="H8" s="434" t="s">
        <v>155</v>
      </c>
      <c r="I8" s="437" t="s">
        <v>65</v>
      </c>
    </row>
    <row r="9" spans="2:13" ht="21.95" customHeight="1" x14ac:dyDescent="0.2">
      <c r="C9" s="20"/>
      <c r="D9" s="20"/>
      <c r="E9" s="289" t="s">
        <v>54</v>
      </c>
      <c r="F9" s="208" t="s">
        <v>66</v>
      </c>
      <c r="G9" s="209"/>
      <c r="H9" s="435"/>
      <c r="I9" s="438"/>
    </row>
    <row r="10" spans="2:13" ht="12.75" customHeight="1" x14ac:dyDescent="0.2">
      <c r="C10" s="20"/>
      <c r="D10" s="20"/>
      <c r="E10" s="290"/>
      <c r="F10" s="291" t="s">
        <v>156</v>
      </c>
      <c r="G10" s="292" t="s">
        <v>157</v>
      </c>
      <c r="H10" s="436"/>
      <c r="I10" s="439"/>
    </row>
    <row r="11" spans="2:13" ht="12.75" customHeight="1" x14ac:dyDescent="0.2">
      <c r="C11" s="233" t="s">
        <v>78</v>
      </c>
      <c r="D11" s="234" t="str">
        <f>AktQuartal</f>
        <v>4. Quarter</v>
      </c>
      <c r="E11" s="221" t="str">
        <f>Einheit_Waehrung</f>
        <v>€ mn.</v>
      </c>
      <c r="F11" s="255" t="str">
        <f>E11</f>
        <v>€ mn.</v>
      </c>
      <c r="G11" s="256" t="str">
        <f>E11</f>
        <v>€ mn.</v>
      </c>
      <c r="H11" s="222" t="str">
        <f>E11</f>
        <v>€ mn.</v>
      </c>
      <c r="I11" s="223" t="str">
        <f>E11</f>
        <v>€ mn.</v>
      </c>
    </row>
    <row r="12" spans="2:13" ht="12.75" customHeight="1" x14ac:dyDescent="0.2">
      <c r="B12" s="12" t="s">
        <v>79</v>
      </c>
      <c r="C12" s="68" t="s">
        <v>80</v>
      </c>
      <c r="D12" s="229" t="str">
        <f>"year "&amp;AktJahr</f>
        <v>year 2022</v>
      </c>
      <c r="E12" s="213">
        <f>SUM(F12:G12)</f>
        <v>0</v>
      </c>
      <c r="F12" s="113">
        <v>0</v>
      </c>
      <c r="G12" s="114">
        <v>0</v>
      </c>
      <c r="H12" s="115">
        <v>0</v>
      </c>
      <c r="I12" s="224">
        <v>0</v>
      </c>
    </row>
    <row r="13" spans="2:13" ht="12.75" customHeight="1" x14ac:dyDescent="0.2">
      <c r="C13" s="45"/>
      <c r="D13" s="230" t="str">
        <f>"year "&amp;(AktJahr-1)</f>
        <v>year 2021</v>
      </c>
      <c r="E13" s="215">
        <f>SUM(F13:G13)</f>
        <v>0</v>
      </c>
      <c r="F13" s="116">
        <v>0</v>
      </c>
      <c r="G13" s="117">
        <v>0</v>
      </c>
      <c r="H13" s="118">
        <v>0</v>
      </c>
      <c r="I13" s="225">
        <v>0</v>
      </c>
    </row>
    <row r="14" spans="2:13" ht="12.75" customHeight="1" x14ac:dyDescent="0.2">
      <c r="B14" s="12" t="s">
        <v>81</v>
      </c>
      <c r="C14" s="68" t="s">
        <v>82</v>
      </c>
      <c r="D14" s="229" t="str">
        <f>$D$12</f>
        <v>year 2022</v>
      </c>
      <c r="E14" s="213">
        <f>SUM(F14:G14)</f>
        <v>0</v>
      </c>
      <c r="F14" s="113">
        <v>0</v>
      </c>
      <c r="G14" s="114">
        <v>0</v>
      </c>
      <c r="H14" s="119">
        <v>0</v>
      </c>
      <c r="I14" s="226">
        <v>0</v>
      </c>
    </row>
    <row r="15" spans="2:13" ht="12.75" customHeight="1" x14ac:dyDescent="0.2">
      <c r="C15" s="45"/>
      <c r="D15" s="230" t="str">
        <f>$D$13</f>
        <v>year 2021</v>
      </c>
      <c r="E15" s="215">
        <f>SUM(F15:G15)</f>
        <v>0</v>
      </c>
      <c r="F15" s="116">
        <v>0</v>
      </c>
      <c r="G15" s="117">
        <v>0</v>
      </c>
      <c r="H15" s="119">
        <v>0</v>
      </c>
      <c r="I15" s="226">
        <v>0</v>
      </c>
    </row>
    <row r="16" spans="2:13"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I4"/>
    <mergeCell ref="C5:I5"/>
    <mergeCell ref="H8:H10"/>
    <mergeCell ref="I8:I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435"/>
  <sheetViews>
    <sheetView showGridLines="0" showRowColHeaders="0" zoomScaleNormal="100" workbookViewId="0"/>
  </sheetViews>
  <sheetFormatPr baseColWidth="10" defaultColWidth="9.140625" defaultRowHeight="12.75" x14ac:dyDescent="0.2"/>
  <cols>
    <col min="1" max="1" width="0.85546875" style="329" customWidth="1"/>
    <col min="2" max="2" width="11.5703125" style="12" hidden="1" customWidth="1"/>
    <col min="3" max="3" width="22.7109375" style="329" customWidth="1"/>
    <col min="4" max="4" width="8.7109375" style="329" customWidth="1"/>
    <col min="5" max="5" width="20.7109375" style="329" customWidth="1"/>
    <col min="6" max="7" width="19.7109375" style="329" customWidth="1"/>
    <col min="8" max="257" width="11.42578125" style="329" customWidth="1"/>
    <col min="258" max="1025" width="11.42578125" style="325" customWidth="1"/>
  </cols>
  <sheetData>
    <row r="1" spans="2:11" ht="5.0999999999999996" customHeight="1" x14ac:dyDescent="0.2"/>
    <row r="2" spans="2:11" ht="12.75" customHeight="1" x14ac:dyDescent="0.2">
      <c r="C2" s="12" t="s">
        <v>158</v>
      </c>
    </row>
    <row r="3" spans="2:11" ht="12.75" customHeight="1" x14ac:dyDescent="0.2"/>
    <row r="4" spans="2:11" ht="12.75" customHeight="1" x14ac:dyDescent="0.2">
      <c r="C4" s="440" t="s">
        <v>159</v>
      </c>
      <c r="D4" s="401"/>
      <c r="E4" s="401"/>
      <c r="F4" s="401"/>
      <c r="G4" s="401"/>
      <c r="H4" s="51"/>
      <c r="K4" s="51"/>
    </row>
    <row r="5" spans="2:11" ht="21.75" customHeight="1" x14ac:dyDescent="0.2">
      <c r="C5" s="433" t="s">
        <v>160</v>
      </c>
      <c r="D5" s="401"/>
      <c r="E5" s="401"/>
      <c r="F5" s="401"/>
      <c r="G5" s="401"/>
      <c r="H5" s="51"/>
      <c r="K5" s="51"/>
    </row>
    <row r="6" spans="2:11" ht="15" customHeight="1" x14ac:dyDescent="0.2">
      <c r="C6" s="333" t="str">
        <f>UebInstitutQuartal</f>
        <v>4. Quarter 2022</v>
      </c>
      <c r="D6" s="75"/>
      <c r="E6" s="75"/>
      <c r="F6" s="51"/>
      <c r="G6" s="51"/>
      <c r="H6" s="51"/>
      <c r="K6" s="51"/>
    </row>
    <row r="7" spans="2:11" ht="12.75" customHeight="1" x14ac:dyDescent="0.2">
      <c r="C7" s="20"/>
      <c r="D7" s="20"/>
      <c r="E7" s="20"/>
    </row>
    <row r="8" spans="2:11" ht="15" customHeight="1" x14ac:dyDescent="0.2">
      <c r="C8" s="20"/>
      <c r="D8" s="20"/>
      <c r="E8" s="293"/>
      <c r="F8" s="441" t="s">
        <v>161</v>
      </c>
      <c r="G8" s="442" t="s">
        <v>65</v>
      </c>
    </row>
    <row r="9" spans="2:11" ht="21.95" customHeight="1" x14ac:dyDescent="0.2">
      <c r="C9" s="20"/>
      <c r="D9" s="20"/>
      <c r="E9" s="294" t="s">
        <v>49</v>
      </c>
      <c r="F9" s="435"/>
      <c r="G9" s="438"/>
    </row>
    <row r="10" spans="2:11" ht="12.75" customHeight="1" x14ac:dyDescent="0.2">
      <c r="C10" s="20"/>
      <c r="D10" s="20"/>
      <c r="E10" s="295"/>
      <c r="F10" s="436"/>
      <c r="G10" s="439"/>
    </row>
    <row r="11" spans="2:11" ht="12.75" customHeight="1" x14ac:dyDescent="0.2">
      <c r="C11" s="233" t="s">
        <v>78</v>
      </c>
      <c r="D11" s="234" t="str">
        <f>AktQuartal</f>
        <v>4. Quarter</v>
      </c>
      <c r="E11" s="221" t="str">
        <f>Einheit_Waehrung</f>
        <v>€ mn.</v>
      </c>
      <c r="F11" s="222" t="str">
        <f>E11</f>
        <v>€ mn.</v>
      </c>
      <c r="G11" s="223" t="str">
        <f>E11</f>
        <v>€ mn.</v>
      </c>
    </row>
    <row r="12" spans="2:11" ht="12.75" customHeight="1" x14ac:dyDescent="0.2">
      <c r="B12" s="12" t="s">
        <v>79</v>
      </c>
      <c r="C12" s="68" t="s">
        <v>80</v>
      </c>
      <c r="D12" s="229" t="str">
        <f>"year "&amp;AktJahr</f>
        <v>year 2022</v>
      </c>
      <c r="E12" s="213">
        <v>0</v>
      </c>
      <c r="F12" s="115">
        <v>0</v>
      </c>
      <c r="G12" s="224">
        <v>0</v>
      </c>
    </row>
    <row r="13" spans="2:11" ht="12.75" customHeight="1" x14ac:dyDescent="0.2">
      <c r="C13" s="45"/>
      <c r="D13" s="230" t="str">
        <f>"year "&amp;(AktJahr-1)</f>
        <v>year 2021</v>
      </c>
      <c r="E13" s="215">
        <v>0</v>
      </c>
      <c r="F13" s="118">
        <v>0</v>
      </c>
      <c r="G13" s="225">
        <v>0</v>
      </c>
    </row>
    <row r="14" spans="2:11" ht="12.75" customHeight="1" x14ac:dyDescent="0.2">
      <c r="B14" s="12" t="s">
        <v>81</v>
      </c>
      <c r="C14" s="68" t="s">
        <v>82</v>
      </c>
      <c r="D14" s="229" t="str">
        <f>$D$12</f>
        <v>year 2022</v>
      </c>
      <c r="E14" s="213">
        <v>0</v>
      </c>
      <c r="F14" s="119">
        <v>0</v>
      </c>
      <c r="G14" s="226">
        <v>0</v>
      </c>
    </row>
    <row r="15" spans="2:11" ht="12.75" customHeight="1" x14ac:dyDescent="0.2">
      <c r="C15" s="231"/>
      <c r="D15" s="232" t="str">
        <f>$D$13</f>
        <v>year 2021</v>
      </c>
      <c r="E15" s="217">
        <v>0</v>
      </c>
      <c r="F15" s="227">
        <v>0</v>
      </c>
      <c r="G15" s="228">
        <v>0</v>
      </c>
    </row>
    <row r="16" spans="2:11" ht="12.75" customHeight="1" x14ac:dyDescent="0.2"/>
    <row r="17" spans="3:3" ht="12.75" customHeight="1" x14ac:dyDescent="0.2">
      <c r="C17" s="29" t="str">
        <f>IF(INT(AktJahrMonat)&gt;=201606,"","Hinweis: Die Angaben zu den rückständigen Leistungen werden erst ab Q2 2015 erfasst.")</f>
        <v/>
      </c>
    </row>
    <row r="18" spans="3:3" ht="12.75" customHeight="1" x14ac:dyDescent="0.2"/>
    <row r="19" spans="3:3" ht="12.75" customHeight="1" x14ac:dyDescent="0.2"/>
    <row r="20" spans="3:3" ht="12.75" customHeight="1" x14ac:dyDescent="0.2"/>
    <row r="21" spans="3:3" ht="12.75" customHeight="1" x14ac:dyDescent="0.2"/>
    <row r="22" spans="3:3" ht="12.75" customHeight="1" x14ac:dyDescent="0.2"/>
    <row r="23" spans="3:3" ht="12.75" customHeight="1" x14ac:dyDescent="0.2"/>
    <row r="24" spans="3:3" ht="12.75" customHeight="1" x14ac:dyDescent="0.2"/>
    <row r="25" spans="3:3" ht="12.75" customHeight="1" x14ac:dyDescent="0.2"/>
    <row r="26" spans="3:3" ht="12.75" customHeight="1" x14ac:dyDescent="0.2"/>
    <row r="27" spans="3:3" ht="12.75" customHeight="1" x14ac:dyDescent="0.2"/>
    <row r="28" spans="3:3" ht="12.75" customHeight="1" x14ac:dyDescent="0.2"/>
    <row r="29" spans="3:3" ht="12.75" customHeight="1" x14ac:dyDescent="0.2"/>
    <row r="30" spans="3:3" ht="12.75" customHeight="1" x14ac:dyDescent="0.2"/>
    <row r="31" spans="3:3" ht="12.75" customHeight="1" x14ac:dyDescent="0.2"/>
    <row r="32" spans="3:3"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sheetData>
  <mergeCells count="4">
    <mergeCell ref="C4:G4"/>
    <mergeCell ref="C5:G5"/>
    <mergeCell ref="F8:F10"/>
    <mergeCell ref="G8:G10"/>
  </mergeCells>
  <printOptions horizontalCentered="1"/>
  <pageMargins left="0.78749999999999998" right="0.31527777777777799" top="0.78749999999999998" bottom="0.86597222222222203" header="0.51180555555555496" footer="0.39374999999999999"/>
  <pageSetup paperSize="9" orientation="portrait"/>
  <headerFooter>
    <oddFooter>&amp;L&amp;8 &amp;C&amp;8 &amp;R&amp;8 Seite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92"/>
  <sheetViews>
    <sheetView showGridLines="0" showRowColHeaders="0" zoomScaleNormal="100" workbookViewId="0">
      <selection activeCell="C3" sqref="C3"/>
    </sheetView>
  </sheetViews>
  <sheetFormatPr baseColWidth="10" defaultColWidth="9.140625" defaultRowHeight="12.75" x14ac:dyDescent="0.2"/>
  <cols>
    <col min="1" max="1" width="0.85546875" style="325" customWidth="1"/>
    <col min="2" max="2" width="11.5703125" style="325" hidden="1" customWidth="1"/>
    <col min="3" max="3" width="22.7109375" style="325" customWidth="1"/>
    <col min="4" max="4" width="8.7109375" style="325" customWidth="1"/>
    <col min="5" max="5" width="18.7109375" style="325" customWidth="1"/>
    <col min="6" max="6" width="16" style="325" customWidth="1"/>
    <col min="7" max="10" width="19.5703125" style="325" customWidth="1"/>
    <col min="11" max="1025" width="8.7109375" style="325" customWidth="1"/>
  </cols>
  <sheetData>
    <row r="1" spans="2:10" ht="5.0999999999999996" customHeight="1" x14ac:dyDescent="0.2"/>
    <row r="2" spans="2:10" ht="12.75" customHeight="1" x14ac:dyDescent="0.2">
      <c r="C2" s="12" t="s">
        <v>162</v>
      </c>
      <c r="D2" s="12"/>
      <c r="E2" s="12"/>
      <c r="F2" s="329"/>
      <c r="G2" s="329"/>
      <c r="H2" s="329"/>
      <c r="I2" s="329"/>
      <c r="J2" s="329"/>
    </row>
    <row r="3" spans="2:10" ht="12.75" customHeight="1" x14ac:dyDescent="0.2">
      <c r="H3" s="329"/>
      <c r="I3" s="329"/>
      <c r="J3" s="329"/>
    </row>
    <row r="4" spans="2:10" ht="12.75" customHeight="1" x14ac:dyDescent="0.2">
      <c r="C4" s="351" t="s">
        <v>163</v>
      </c>
      <c r="D4" s="12"/>
      <c r="E4" s="12"/>
      <c r="F4" s="329"/>
      <c r="G4" s="329"/>
      <c r="H4" s="329"/>
      <c r="I4" s="329"/>
      <c r="J4" s="329"/>
    </row>
    <row r="5" spans="2:10" ht="15" customHeight="1" x14ac:dyDescent="0.2">
      <c r="C5" s="351" t="str">
        <f>+StTai!B17</f>
        <v>3. Quarter 2023</v>
      </c>
      <c r="D5" s="329"/>
      <c r="E5" s="329"/>
      <c r="F5" s="329"/>
      <c r="G5" s="329"/>
      <c r="H5" s="329"/>
      <c r="I5" s="329"/>
      <c r="J5" s="329"/>
    </row>
    <row r="6" spans="2:10" ht="12.75" customHeight="1" x14ac:dyDescent="0.2">
      <c r="C6" s="329"/>
      <c r="D6" s="329"/>
      <c r="E6" s="329"/>
      <c r="F6" s="329"/>
      <c r="G6" s="329"/>
      <c r="H6" s="329"/>
      <c r="I6" s="329"/>
      <c r="J6" s="329"/>
    </row>
    <row r="7" spans="2:10" ht="15" customHeight="1" x14ac:dyDescent="0.2">
      <c r="C7" s="120"/>
      <c r="D7" s="20"/>
      <c r="E7" s="443" t="s">
        <v>164</v>
      </c>
      <c r="F7" s="444"/>
      <c r="G7" s="444"/>
      <c r="H7" s="444"/>
      <c r="I7" s="444"/>
      <c r="J7" s="445"/>
    </row>
    <row r="8" spans="2:10" ht="12.75" customHeight="1" x14ac:dyDescent="0.2">
      <c r="C8" s="20"/>
      <c r="D8" s="20"/>
      <c r="E8" s="296" t="s">
        <v>54</v>
      </c>
      <c r="F8" s="446" t="s">
        <v>66</v>
      </c>
      <c r="G8" s="446"/>
      <c r="H8" s="446"/>
      <c r="I8" s="446"/>
      <c r="J8" s="447"/>
    </row>
    <row r="9" spans="2:10" ht="25.5" customHeight="1" x14ac:dyDescent="0.2">
      <c r="C9" s="20"/>
      <c r="D9" s="20"/>
      <c r="E9" s="273"/>
      <c r="F9" s="448" t="s">
        <v>165</v>
      </c>
      <c r="G9" s="449"/>
      <c r="H9" s="448" t="s">
        <v>166</v>
      </c>
      <c r="I9" s="449"/>
      <c r="J9" s="452" t="s">
        <v>167</v>
      </c>
    </row>
    <row r="10" spans="2:10" ht="12.75" customHeight="1" x14ac:dyDescent="0.2">
      <c r="C10" s="20"/>
      <c r="D10" s="20"/>
      <c r="E10" s="273"/>
      <c r="F10" s="450" t="s">
        <v>168</v>
      </c>
      <c r="G10" s="188" t="s">
        <v>66</v>
      </c>
      <c r="H10" s="455" t="s">
        <v>168</v>
      </c>
      <c r="I10" s="189" t="s">
        <v>66</v>
      </c>
      <c r="J10" s="453"/>
    </row>
    <row r="11" spans="2:10" ht="53.25" customHeight="1" x14ac:dyDescent="0.2">
      <c r="C11" s="90"/>
      <c r="D11" s="90"/>
      <c r="E11" s="262"/>
      <c r="F11" s="451"/>
      <c r="G11" s="297" t="s">
        <v>169</v>
      </c>
      <c r="H11" s="456"/>
      <c r="I11" s="297" t="s">
        <v>169</v>
      </c>
      <c r="J11" s="454"/>
    </row>
    <row r="12" spans="2:10" ht="12.75" customHeight="1" x14ac:dyDescent="0.2">
      <c r="B12" s="121"/>
      <c r="C12" s="122" t="s">
        <v>78</v>
      </c>
      <c r="D12" s="238" t="str">
        <f>+LEFT(C5,10)</f>
        <v>3. Quarter</v>
      </c>
      <c r="E12" s="210" t="s">
        <v>289</v>
      </c>
      <c r="F12" s="211" t="s">
        <v>289</v>
      </c>
      <c r="G12" s="211" t="s">
        <v>289</v>
      </c>
      <c r="H12" s="211" t="s">
        <v>289</v>
      </c>
      <c r="I12" s="211" t="s">
        <v>289</v>
      </c>
      <c r="J12" s="212" t="s">
        <v>289</v>
      </c>
    </row>
    <row r="13" spans="2:10" ht="12.75" customHeight="1" x14ac:dyDescent="0.2">
      <c r="B13" s="124" t="s">
        <v>79</v>
      </c>
      <c r="C13" s="68" t="s">
        <v>80</v>
      </c>
      <c r="D13" s="69" t="s">
        <v>322</v>
      </c>
      <c r="E13" s="213">
        <v>922.5</v>
      </c>
      <c r="F13" s="70">
        <v>0</v>
      </c>
      <c r="G13" s="70">
        <v>0</v>
      </c>
      <c r="H13" s="107">
        <v>0</v>
      </c>
      <c r="I13" s="70">
        <v>0</v>
      </c>
      <c r="J13" s="214">
        <v>922.5</v>
      </c>
    </row>
    <row r="14" spans="2:10" ht="12.75" customHeight="1" x14ac:dyDescent="0.2">
      <c r="B14" s="124"/>
      <c r="C14" s="44"/>
      <c r="D14" s="44" t="s">
        <v>323</v>
      </c>
      <c r="E14" s="215">
        <v>881.41418899999996</v>
      </c>
      <c r="F14" s="109">
        <v>300</v>
      </c>
      <c r="G14" s="109">
        <v>0</v>
      </c>
      <c r="H14" s="112">
        <v>1</v>
      </c>
      <c r="I14" s="109">
        <v>0</v>
      </c>
      <c r="J14" s="216">
        <v>580.41418899999996</v>
      </c>
    </row>
    <row r="15" spans="2:10" ht="12.75" customHeight="1" x14ac:dyDescent="0.2">
      <c r="B15" s="124" t="s">
        <v>81</v>
      </c>
      <c r="C15" s="68" t="s">
        <v>82</v>
      </c>
      <c r="D15" s="69" t="s">
        <v>322</v>
      </c>
      <c r="E15" s="213">
        <v>912.1</v>
      </c>
      <c r="F15" s="70">
        <v>0</v>
      </c>
      <c r="G15" s="70">
        <v>0</v>
      </c>
      <c r="H15" s="107">
        <v>0</v>
      </c>
      <c r="I15" s="70">
        <v>0</v>
      </c>
      <c r="J15" s="214">
        <v>912.1</v>
      </c>
    </row>
    <row r="16" spans="2:10" ht="12.75" customHeight="1" x14ac:dyDescent="0.2">
      <c r="B16" s="124"/>
      <c r="C16" s="44"/>
      <c r="D16" s="44" t="s">
        <v>323</v>
      </c>
      <c r="E16" s="215">
        <v>871</v>
      </c>
      <c r="F16" s="109">
        <v>300</v>
      </c>
      <c r="G16" s="109">
        <v>0</v>
      </c>
      <c r="H16" s="112">
        <v>1</v>
      </c>
      <c r="I16" s="109">
        <v>0</v>
      </c>
      <c r="J16" s="216">
        <v>570</v>
      </c>
    </row>
    <row r="17" spans="2:10" ht="12.75" customHeight="1" x14ac:dyDescent="0.2">
      <c r="B17" s="124" t="s">
        <v>93</v>
      </c>
      <c r="C17" s="68" t="s">
        <v>94</v>
      </c>
      <c r="D17" s="69" t="s">
        <v>322</v>
      </c>
      <c r="E17" s="213">
        <v>10.4</v>
      </c>
      <c r="F17" s="70">
        <v>0</v>
      </c>
      <c r="G17" s="70">
        <v>0</v>
      </c>
      <c r="H17" s="107">
        <v>0</v>
      </c>
      <c r="I17" s="70">
        <v>0</v>
      </c>
      <c r="J17" s="214">
        <v>10.4</v>
      </c>
    </row>
    <row r="18" spans="2:10" ht="12.75" customHeight="1" x14ac:dyDescent="0.2">
      <c r="B18" s="124"/>
      <c r="C18" s="44"/>
      <c r="D18" s="44" t="str">
        <f>$D$14</f>
        <v>year 2022</v>
      </c>
      <c r="E18" s="215">
        <v>10.414189</v>
      </c>
      <c r="F18" s="109">
        <v>0</v>
      </c>
      <c r="G18" s="109">
        <v>0</v>
      </c>
      <c r="H18" s="112">
        <v>0</v>
      </c>
      <c r="I18" s="109">
        <v>0</v>
      </c>
      <c r="J18" s="216">
        <v>10.414189</v>
      </c>
    </row>
    <row r="19" spans="2:10" ht="12.75" customHeight="1" x14ac:dyDescent="0.2">
      <c r="C19" s="125" t="str">
        <f>IF(INT(AktJahrMonat)&gt;201503,"","Hinweis: Die detaillierten Weiteren Deckungswerte werden erst ab Q2 2014 erfasst; für die vorausgehenden Quartale liegen bislang keine geeigneten Daten vor.")</f>
        <v/>
      </c>
      <c r="D19" s="332"/>
    </row>
    <row r="20" spans="2:10" ht="12.75" customHeight="1" x14ac:dyDescent="0.2"/>
    <row r="21" spans="2:10" ht="12.75" customHeight="1" x14ac:dyDescent="0.2">
      <c r="C21" s="20"/>
    </row>
    <row r="22" spans="2:10" ht="12.75" customHeight="1" x14ac:dyDescent="0.2"/>
    <row r="23" spans="2:10" ht="12.75" customHeight="1" x14ac:dyDescent="0.2"/>
    <row r="24" spans="2:10" ht="12.75" customHeight="1" x14ac:dyDescent="0.2"/>
    <row r="25" spans="2:10" ht="12.75" customHeight="1" x14ac:dyDescent="0.2"/>
    <row r="26" spans="2:10" ht="12.75" customHeight="1" x14ac:dyDescent="0.2"/>
    <row r="27" spans="2:10" ht="12.75" customHeight="1" x14ac:dyDescent="0.2"/>
    <row r="28" spans="2:10" ht="12.75" customHeight="1" x14ac:dyDescent="0.2"/>
    <row r="29" spans="2:10" ht="12.75" customHeight="1" x14ac:dyDescent="0.2"/>
    <row r="30" spans="2:10" ht="12.75" customHeight="1" x14ac:dyDescent="0.2"/>
    <row r="31" spans="2:10" ht="12.75" customHeight="1" x14ac:dyDescent="0.2"/>
    <row r="32" spans="2: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20.100000000000001" customHeight="1" x14ac:dyDescent="0.2"/>
    <row r="92" ht="6" customHeight="1" x14ac:dyDescent="0.2"/>
  </sheetData>
  <mergeCells count="7">
    <mergeCell ref="E7:J7"/>
    <mergeCell ref="F8:J8"/>
    <mergeCell ref="F9:G9"/>
    <mergeCell ref="F10:F11"/>
    <mergeCell ref="J9:J11"/>
    <mergeCell ref="H9:I9"/>
    <mergeCell ref="H10:H11"/>
  </mergeCells>
  <printOptions horizontalCentered="1"/>
  <pageMargins left="0.78749999999999998" right="0.59027777777777801" top="0.98402777777777795" bottom="0.98402777777777795" header="0.51180555555555496" footer="0.51180555555555496"/>
  <pageSetup paperSize="9" scale="61" orientation="portrait"/>
  <headerFooter>
    <oddFooter>&amp;L&amp;8 &amp;C&amp;8 &amp;R&amp;8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159</vt:i4>
      </vt:variant>
    </vt:vector>
  </HeadingPairs>
  <TitlesOfParts>
    <vt:vector size="178" baseType="lpstr">
      <vt:lpstr>StTai</vt:lpstr>
      <vt:lpstr>StTal</vt:lpstr>
      <vt:lpstr>StTag</vt:lpstr>
      <vt:lpstr>StTdh</vt:lpstr>
      <vt:lpstr>StTdo</vt:lpstr>
      <vt:lpstr>StTdoR</vt:lpstr>
      <vt:lpstr>StTds</vt:lpstr>
      <vt:lpstr>StTdf</vt:lpstr>
      <vt:lpstr>StTwh</vt:lpstr>
      <vt:lpstr>StTwo</vt:lpstr>
      <vt:lpstr>StTws</vt:lpstr>
      <vt:lpstr>StTwf</vt:lpstr>
      <vt:lpstr>StTwoef</vt:lpstr>
      <vt:lpstr>StTkh</vt:lpstr>
      <vt:lpstr>StTko</vt:lpstr>
      <vt:lpstr>StTks</vt:lpstr>
      <vt:lpstr>StTkf</vt:lpstr>
      <vt:lpstr>StTis</vt:lpstr>
      <vt:lpstr>Steuertabelle</vt:lpstr>
      <vt:lpstr>AktJahr</vt:lpstr>
      <vt:lpstr>AktJahrMonat</vt:lpstr>
      <vt:lpstr>AktMonat</vt:lpstr>
      <vt:lpstr>AktQuartal</vt:lpstr>
      <vt:lpstr>AktQuartKurz</vt:lpstr>
      <vt:lpstr>AusfInstitut</vt:lpstr>
      <vt:lpstr>AuswertBasis</vt:lpstr>
      <vt:lpstr>CsvDateiName</vt:lpstr>
      <vt:lpstr>Datenart</vt:lpstr>
      <vt:lpstr>Steuertabelle!Druckbereich</vt:lpstr>
      <vt:lpstr>StTag!Druckbereich</vt:lpstr>
      <vt:lpstr>StTai!Druckbereich</vt:lpstr>
      <vt:lpstr>StTal!Druckbereich</vt:lpstr>
      <vt:lpstr>StTdf!Druckbereich</vt:lpstr>
      <vt:lpstr>StTdh!Druckbereich</vt:lpstr>
      <vt:lpstr>StTdo!Druckbereich</vt:lpstr>
      <vt:lpstr>StTdoR!Druckbereich</vt:lpstr>
      <vt:lpstr>StTds!Druckbereich</vt:lpstr>
      <vt:lpstr>StTkf!Druckbereich</vt:lpstr>
      <vt:lpstr>StTkh!Druckbereich</vt:lpstr>
      <vt:lpstr>StTko!Druckbereich</vt:lpstr>
      <vt:lpstr>StTks!Druckbereich</vt:lpstr>
      <vt:lpstr>StTwf!Druckbereich</vt:lpstr>
      <vt:lpstr>StTwh!Druckbereich</vt:lpstr>
      <vt:lpstr>StTwo!Druckbereich</vt:lpstr>
      <vt:lpstr>StTwoef!Druckbereich</vt:lpstr>
      <vt:lpstr>StTws!Druckbereich</vt:lpstr>
      <vt:lpstr>StTdf!Drucktitel</vt:lpstr>
      <vt:lpstr>StTdh!Drucktitel</vt:lpstr>
      <vt:lpstr>StTdo!Drucktitel</vt:lpstr>
      <vt:lpstr>StTdoR!Drucktitel</vt:lpstr>
      <vt:lpstr>StTds!Drucktitel</vt:lpstr>
      <vt:lpstr>StTwf!Drucktitel</vt:lpstr>
      <vt:lpstr>StTwh!Drucktitel</vt:lpstr>
      <vt:lpstr>StTwo!Drucktitel</vt:lpstr>
      <vt:lpstr>StTwoef!Drucktitel</vt:lpstr>
      <vt:lpstr>StTws!Drucktitel</vt:lpstr>
      <vt:lpstr>Einheit_Waehrung</vt:lpstr>
      <vt:lpstr>EndeBehOk</vt:lpstr>
      <vt:lpstr>ErstDatum</vt:lpstr>
      <vt:lpstr>ErstelltAm</vt:lpstr>
      <vt:lpstr>StTdf!Excel_BuiltIn_Print_Titles</vt:lpstr>
      <vt:lpstr>StTdh!Excel_BuiltIn_Print_Titles</vt:lpstr>
      <vt:lpstr>StTdo!Excel_BuiltIn_Print_Titles</vt:lpstr>
      <vt:lpstr>StTdoR!Excel_BuiltIn_Print_Titles</vt:lpstr>
      <vt:lpstr>StTds!Excel_BuiltIn_Print_Titles</vt:lpstr>
      <vt:lpstr>StTwf!Excel_BuiltIn_Print_Titles</vt:lpstr>
      <vt:lpstr>StTwh!Excel_BuiltIn_Print_Titles</vt:lpstr>
      <vt:lpstr>StTwo!Excel_BuiltIn_Print_Titles</vt:lpstr>
      <vt:lpstr>StTwoef!Excel_BuiltIn_Print_Titles</vt:lpstr>
      <vt:lpstr>StTws!Excel_BuiltIn_Print_Titles</vt:lpstr>
      <vt:lpstr>FnRwbBerF</vt:lpstr>
      <vt:lpstr>FnRwbBerH</vt:lpstr>
      <vt:lpstr>FnRwbBerO</vt:lpstr>
      <vt:lpstr>FnRwbBerS</vt:lpstr>
      <vt:lpstr>Institut</vt:lpstr>
      <vt:lpstr>InstitutsBez</vt:lpstr>
      <vt:lpstr>KomprimOk</vt:lpstr>
      <vt:lpstr>KzKomprimierung</vt:lpstr>
      <vt:lpstr>KzMitBuLand</vt:lpstr>
      <vt:lpstr>KzRbwBerF</vt:lpstr>
      <vt:lpstr>KzRbwBerH</vt:lpstr>
      <vt:lpstr>KzRbwBerO</vt:lpstr>
      <vt:lpstr>KzRbwBerS</vt:lpstr>
      <vt:lpstr>Leer</vt:lpstr>
      <vt:lpstr>MapArt</vt:lpstr>
      <vt:lpstr>MapVersDat</vt:lpstr>
      <vt:lpstr>MapVersNr</vt:lpstr>
      <vt:lpstr>NotizOhneInstitute</vt:lpstr>
      <vt:lpstr>ProgVersDat</vt:lpstr>
      <vt:lpstr>ProgVersNr</vt:lpstr>
      <vt:lpstr>RelevInstitute</vt:lpstr>
      <vt:lpstr>SdDezStellen</vt:lpstr>
      <vt:lpstr>StatistikBez</vt:lpstr>
      <vt:lpstr>StatistikNr</vt:lpstr>
      <vt:lpstr>Stichtag</vt:lpstr>
      <vt:lpstr>TagFussnoteH</vt:lpstr>
      <vt:lpstr>TagFussnoteO</vt:lpstr>
      <vt:lpstr>TagWertBerF</vt:lpstr>
      <vt:lpstr>TagWertBerH</vt:lpstr>
      <vt:lpstr>TagWertBerS</vt:lpstr>
      <vt:lpstr>TaiBerAdresse</vt:lpstr>
      <vt:lpstr>TaiBerLogo</vt:lpstr>
      <vt:lpstr>TaiFussnote</vt:lpstr>
      <vt:lpstr>TaiFussNoteF</vt:lpstr>
      <vt:lpstr>TaiFussNoteH</vt:lpstr>
      <vt:lpstr>TaiFussNoteO</vt:lpstr>
      <vt:lpstr>TaiFussNoteS</vt:lpstr>
      <vt:lpstr>TaiUebRbw1</vt:lpstr>
      <vt:lpstr>TaiUebRbw2</vt:lpstr>
      <vt:lpstr>TaiUebRbw3</vt:lpstr>
      <vt:lpstr>TaiUebRbw4</vt:lpstr>
      <vt:lpstr>TaiWertBerF</vt:lpstr>
      <vt:lpstr>TaiWertBerH</vt:lpstr>
      <vt:lpstr>TaiWertBerO</vt:lpstr>
      <vt:lpstr>TaiWertBerS</vt:lpstr>
      <vt:lpstr>TalFussnote</vt:lpstr>
      <vt:lpstr>TalWertBerF</vt:lpstr>
      <vt:lpstr>TalWertBerH</vt:lpstr>
      <vt:lpstr>TalWertBerO</vt:lpstr>
      <vt:lpstr>TalWertBerS</vt:lpstr>
      <vt:lpstr>TdfBerGesamt</vt:lpstr>
      <vt:lpstr>TdfBerStaaten</vt:lpstr>
      <vt:lpstr>TdfBerWerte</vt:lpstr>
      <vt:lpstr>TdfUebSumme</vt:lpstr>
      <vt:lpstr>TdfWertBer</vt:lpstr>
      <vt:lpstr>TdhBerGesamt</vt:lpstr>
      <vt:lpstr>TdhBerStaaten</vt:lpstr>
      <vt:lpstr>TdhFussnote</vt:lpstr>
      <vt:lpstr>TdhUebInsgesamt</vt:lpstr>
      <vt:lpstr>TdhWertBerG</vt:lpstr>
      <vt:lpstr>TdhWertBerR</vt:lpstr>
      <vt:lpstr>TdhWertBerW</vt:lpstr>
      <vt:lpstr>TdoBerGesamt</vt:lpstr>
      <vt:lpstr>TdoBerStaaten</vt:lpstr>
      <vt:lpstr>StTdo!TdoFussnoteA</vt:lpstr>
      <vt:lpstr>StTdo!TdoFussnoteG</vt:lpstr>
      <vt:lpstr>StTdo!TdoFussnoteR</vt:lpstr>
      <vt:lpstr>TdoUebSumDw</vt:lpstr>
      <vt:lpstr>TdoUebSumLf</vt:lpstr>
      <vt:lpstr>TdoUebSumRl</vt:lpstr>
      <vt:lpstr>TdoWertBerD</vt:lpstr>
      <vt:lpstr>StTwf!TdoWertBerG</vt:lpstr>
      <vt:lpstr>StTwh!TdoWertBerG</vt:lpstr>
      <vt:lpstr>StTwo!TdoWertBerG</vt:lpstr>
      <vt:lpstr>StTwoef!TdoWertBerG</vt:lpstr>
      <vt:lpstr>StTws!TdoWertBerG</vt:lpstr>
      <vt:lpstr>TdoWertBerG</vt:lpstr>
      <vt:lpstr>TdoWertBerL</vt:lpstr>
      <vt:lpstr>TdoWertBerR</vt:lpstr>
      <vt:lpstr>TdsBerGesamt</vt:lpstr>
      <vt:lpstr>TdsBerStaaten</vt:lpstr>
      <vt:lpstr>TdsBerWerte</vt:lpstr>
      <vt:lpstr>TdsUebSumme</vt:lpstr>
      <vt:lpstr>TdsWertBer</vt:lpstr>
      <vt:lpstr>StTkf!TkBerFlu</vt:lpstr>
      <vt:lpstr>StTkh!TkBerHyp</vt:lpstr>
      <vt:lpstr>StTko!TkBerOef</vt:lpstr>
      <vt:lpstr>StTks!TkBerSch</vt:lpstr>
      <vt:lpstr>StTkf!TkFussnote</vt:lpstr>
      <vt:lpstr>TvDatenart</vt:lpstr>
      <vt:lpstr>TvInstArt</vt:lpstr>
      <vt:lpstr>TvInstitute</vt:lpstr>
      <vt:lpstr>StTwf!TwBerStaaten</vt:lpstr>
      <vt:lpstr>StTwh!TwBerStaaten</vt:lpstr>
      <vt:lpstr>StTwo!TwBerStaaten</vt:lpstr>
      <vt:lpstr>StTwoef!TwBerStaaten</vt:lpstr>
      <vt:lpstr>StTws!TwBerStaaten</vt:lpstr>
      <vt:lpstr>StTwf!TwFussnote</vt:lpstr>
      <vt:lpstr>StTwh!TwFussnote</vt:lpstr>
      <vt:lpstr>StTwo!TwFussnote</vt:lpstr>
      <vt:lpstr>StTwoef!TwFussnote</vt:lpstr>
      <vt:lpstr>StTws!TwFussnote</vt:lpstr>
      <vt:lpstr>UebInstitutQuartal</vt:lpstr>
      <vt:lpstr>Version</vt:lpstr>
      <vt:lpstr>WaehrEinheit</vt:lpstr>
      <vt:lpstr>Waehrung</vt:lpstr>
      <vt:lpstr>WaehrungM</vt:lpstr>
      <vt:lpstr>WaehrungT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Mustermappe für Statistik gemäß §28 PfandBG</dc:title>
  <dc:creator>Peter Müller</dc:creator>
  <cp:lastModifiedBy>Stephan Hoffmann</cp:lastModifiedBy>
  <cp:revision>31</cp:revision>
  <cp:lastPrinted>2022-10-20T16:33:38Z</cp:lastPrinted>
  <dcterms:created xsi:type="dcterms:W3CDTF">2004-12-14T14:06:41Z</dcterms:created>
  <dcterms:modified xsi:type="dcterms:W3CDTF">2023-10-19T05:19:29Z</dcterms:modified>
  <dc:language>en-US</dc:language>
</cp:coreProperties>
</file>