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mc:AlternateContent xmlns:mc="http://schemas.openxmlformats.org/markup-compatibility/2006">
    <mc:Choice Requires="x15">
      <x15ac:absPath xmlns:x15ac="http://schemas.microsoft.com/office/spreadsheetml/2010/11/ac" url="V:\Transparenz-PfandBG\Unterlagen\2023 12 31\"/>
    </mc:Choice>
  </mc:AlternateContent>
  <xr:revisionPtr revIDLastSave="0" documentId="13_ncr:1_{6C9A121D-2C78-41A7-BA6C-BD0D732C57F0}" xr6:coauthVersionLast="47" xr6:coauthVersionMax="47" xr10:uidLastSave="{00000000-0000-0000-0000-000000000000}"/>
  <bookViews>
    <workbookView xWindow="5640" yWindow="3060" windowWidth="21600" windowHeight="12735"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s" sheetId="11" state="hidden" r:id="rId9"/>
    <sheet name="StTwf" sheetId="12" state="hidden" r:id="rId10"/>
    <sheet name="StTwh" sheetId="9" r:id="rId11"/>
    <sheet name="StTwo" sheetId="10"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9">StTwf!$7:$12</definedName>
    <definedName name="_xlnm.Print_Titles" localSheetId="10">StTwh!$7:$12</definedName>
    <definedName name="_xlnm.Print_Titles" localSheetId="11">StTwo!$7:$12</definedName>
    <definedName name="_xlnm.Print_Titles" localSheetId="8">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9">StTwf!$7:$12</definedName>
    <definedName name="Excel_BuiltIn_Print_Titles" localSheetId="10">StTwh!$7:$12</definedName>
    <definedName name="Excel_BuiltIn_Print_Titles" localSheetId="11">StTwo!$7:$12</definedName>
    <definedName name="Excel_BuiltIn_Print_Titles" localSheetId="8">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9">StTdo!$A$1:$L$12</definedName>
    <definedName name="TdoWertBerG" localSheetId="10">StTdo!$A$1:$L$12</definedName>
    <definedName name="TdoWertBerG" localSheetId="11">StTdo!$A$1:$L$12</definedName>
    <definedName name="TdoWertBerG" localSheetId="8">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9">StTwf!$B$13:$C$90</definedName>
    <definedName name="TwBerStaaten" localSheetId="10">StTwh!$B$13:$C$90</definedName>
    <definedName name="TwBerStaaten" localSheetId="11">StTwo!$B$13:$C$90</definedName>
    <definedName name="TwBerStaaten" localSheetId="8">StTws!$B$13:$C$90</definedName>
    <definedName name="TwFussnote" localSheetId="9">StTwf!$C$91</definedName>
    <definedName name="TwFussnote" localSheetId="10">StTwh!$C$91</definedName>
    <definedName name="TwFussnote" localSheetId="11">StTwo!$C$91</definedName>
    <definedName name="TwFussnote" localSheetId="8">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0" l="1"/>
  <c r="G12" i="10" s="1"/>
  <c r="I12" i="10" l="1"/>
  <c r="J12" i="10"/>
  <c r="H12" i="10"/>
  <c r="K12" i="10"/>
  <c r="F12" i="10"/>
  <c r="B5" i="14" l="1"/>
  <c r="B5" i="17"/>
  <c r="B5" i="13"/>
  <c r="C5" i="9"/>
  <c r="C6" i="6"/>
  <c r="D11" i="6" s="1"/>
  <c r="C6" i="5"/>
  <c r="D11" i="5" s="1"/>
  <c r="C7" i="4"/>
  <c r="D15" i="4" s="1"/>
  <c r="B5" i="3"/>
  <c r="B17" i="3" s="1"/>
  <c r="B5" i="2"/>
  <c r="F18" i="18"/>
  <c r="F17" i="18"/>
  <c r="F16" i="18"/>
  <c r="B49" i="1" s="1"/>
  <c r="F15" i="18"/>
  <c r="F14" i="18"/>
  <c r="F12" i="18"/>
  <c r="F13" i="18" s="1"/>
  <c r="F11" i="18"/>
  <c r="E12" i="11" s="1"/>
  <c r="F10" i="18"/>
  <c r="F5" i="18" s="1"/>
  <c r="I9" i="18"/>
  <c r="F9" i="18"/>
  <c r="F7" i="18"/>
  <c r="F8" i="18" s="1"/>
  <c r="D14" i="12"/>
  <c r="D16" i="12" s="1"/>
  <c r="D13" i="12"/>
  <c r="D15" i="12" s="1"/>
  <c r="D12" i="12"/>
  <c r="D14" i="11"/>
  <c r="D16" i="11" s="1"/>
  <c r="D13" i="11"/>
  <c r="D15" i="11" s="1"/>
  <c r="D12" i="11"/>
  <c r="C19" i="9"/>
  <c r="D14" i="8"/>
  <c r="D13" i="8"/>
  <c r="D15" i="8" s="1"/>
  <c r="D12" i="8"/>
  <c r="E15" i="7"/>
  <c r="E14" i="7"/>
  <c r="D14" i="7"/>
  <c r="E13" i="7"/>
  <c r="D13" i="7"/>
  <c r="D15" i="7" s="1"/>
  <c r="E12" i="7"/>
  <c r="D12" i="7"/>
  <c r="D11" i="7"/>
  <c r="V10" i="6"/>
  <c r="S10" i="6"/>
  <c r="X10" i="6" s="1"/>
  <c r="R10" i="6"/>
  <c r="W10" i="6" s="1"/>
  <c r="Q10" i="6"/>
  <c r="P10" i="6"/>
  <c r="U10" i="6" s="1"/>
  <c r="U9" i="6"/>
  <c r="O9" i="6"/>
  <c r="T9" i="6" s="1"/>
  <c r="C18" i="5"/>
  <c r="T17" i="5"/>
  <c r="O17" i="5"/>
  <c r="T16" i="5"/>
  <c r="O16" i="5"/>
  <c r="T15" i="5"/>
  <c r="O15" i="5"/>
  <c r="T14" i="5"/>
  <c r="O14" i="5"/>
  <c r="T13" i="5"/>
  <c r="O13" i="5"/>
  <c r="T12" i="5"/>
  <c r="O12" i="5"/>
  <c r="X10" i="5"/>
  <c r="W10" i="5"/>
  <c r="U10" i="5"/>
  <c r="S10" i="5"/>
  <c r="R10" i="5"/>
  <c r="Q10" i="5"/>
  <c r="V10" i="5" s="1"/>
  <c r="P10" i="5"/>
  <c r="U9" i="5"/>
  <c r="O9" i="5"/>
  <c r="T9" i="5" s="1"/>
  <c r="R14" i="4"/>
  <c r="Q14" i="4"/>
  <c r="M13" i="4"/>
  <c r="L13" i="4"/>
  <c r="G13" i="4"/>
  <c r="F13" i="4"/>
  <c r="J22" i="2"/>
  <c r="F22" i="2"/>
  <c r="I10" i="2"/>
  <c r="J10" i="2" s="1"/>
  <c r="J9" i="2"/>
  <c r="F9" i="2"/>
  <c r="B59" i="1"/>
  <c r="B33" i="1"/>
  <c r="B16" i="1"/>
  <c r="C5" i="10" l="1"/>
  <c r="D12" i="10" s="1"/>
  <c r="D12" i="9"/>
  <c r="C17" i="11"/>
  <c r="B32" i="3"/>
  <c r="C20" i="5"/>
  <c r="C19" i="5"/>
  <c r="C38" i="4"/>
  <c r="E11" i="7"/>
  <c r="I11" i="7" s="1"/>
  <c r="D11" i="8"/>
  <c r="C17" i="10"/>
  <c r="C17" i="12"/>
  <c r="G12" i="11"/>
  <c r="F12" i="11"/>
  <c r="I12" i="11" s="1"/>
  <c r="C6" i="7"/>
  <c r="C21" i="1"/>
  <c r="C37" i="1"/>
  <c r="E11" i="8"/>
  <c r="C5" i="12"/>
  <c r="F11" i="7"/>
  <c r="G11" i="7"/>
  <c r="E12" i="12"/>
  <c r="H11" i="7"/>
  <c r="C5" i="11"/>
  <c r="D23" i="2"/>
  <c r="E15" i="4"/>
  <c r="C6" i="8"/>
  <c r="F11" i="8" l="1"/>
  <c r="G11" i="8"/>
  <c r="O11" i="5"/>
  <c r="C47" i="1"/>
  <c r="C41" i="1"/>
  <c r="C45" i="1" s="1"/>
  <c r="C40" i="1"/>
  <c r="C44" i="1" s="1"/>
  <c r="C39" i="1"/>
  <c r="C43" i="1" s="1"/>
  <c r="C38" i="1"/>
  <c r="T15" i="4"/>
  <c r="L15" i="4"/>
  <c r="S15" i="4"/>
  <c r="K15" i="4"/>
  <c r="J15" i="4"/>
  <c r="I15" i="4"/>
  <c r="G15" i="4"/>
  <c r="F15" i="4"/>
  <c r="H15" i="4"/>
  <c r="C31" i="1"/>
  <c r="C25" i="1"/>
  <c r="C29" i="1" s="1"/>
  <c r="C24" i="1"/>
  <c r="C28" i="1" s="1"/>
  <c r="C23" i="1"/>
  <c r="C27" i="1" s="1"/>
  <c r="C22" i="1"/>
  <c r="G12" i="12"/>
  <c r="H12" i="12" s="1"/>
  <c r="F12" i="12"/>
  <c r="I23" i="2"/>
  <c r="J23" i="2" s="1"/>
  <c r="F23" i="2"/>
  <c r="E23" i="2"/>
  <c r="G23" i="2"/>
  <c r="J12" i="11"/>
  <c r="H12" i="11"/>
  <c r="M15" i="4" l="1"/>
  <c r="R15" i="4"/>
  <c r="Q15" i="4"/>
  <c r="O15" i="4"/>
  <c r="N15" i="4"/>
  <c r="P15" i="4"/>
  <c r="T11" i="5"/>
  <c r="S11" i="5"/>
  <c r="R11" i="5"/>
  <c r="Q11" i="5"/>
  <c r="P11" i="5"/>
  <c r="J12" i="12"/>
  <c r="I12" i="12"/>
  <c r="W11" i="5" l="1"/>
  <c r="V11" i="5"/>
  <c r="U11" i="5"/>
  <c r="X11" i="5"/>
</calcChain>
</file>

<file path=xl/sharedStrings.xml><?xml version="1.0" encoding="utf-8"?>
<sst xmlns="http://schemas.openxmlformats.org/spreadsheetml/2006/main" count="662" uniqueCount="318">
  <si>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</si>
  <si>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</si>
  <si>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</si>
  <si>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</si>
  <si>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</si>
  <si>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</si>
  <si>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</si>
  <si>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</si>
  <si>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</si>
  <si>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</si>
  <si>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</si>
  <si>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</si>
  <si>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</si>
  <si>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</si>
  <si>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</si>
  <si>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</si>
  <si>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</si>
  <si>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</si>
  <si>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</si>
  <si>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</si>
  <si>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</si>
  <si>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</si>
  <si>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</si>
  <si>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</si>
  <si>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</si>
  <si>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</si>
  <si>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</si>
  <si>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</si>
  <si>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</si>
  <si>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</si>
  <si>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</si>
  <si>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</si>
  <si>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</si>
  <si>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</si>
  <si>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</si>
  <si>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</si>
  <si>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</si>
  <si>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</si>
  <si>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</si>
  <si>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</si>
  <si>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</si>
  <si>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</si>
  <si>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</si>
  <si>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</si>
  <si>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eine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</si>
  <si>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</si>
  <si>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</si>
  <si>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</si>
  <si>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</si>
  <si>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</si>
  <si>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</si>
  <si>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</si>
  <si>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</si>
  <si>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</si>
  <si>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</si>
  <si>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</si>
  <si>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</si>
  <si>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</si>
  <si>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</si>
  <si>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</si>
  <si>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</si>
  <si>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</si>
  <si>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</si>
  <si>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</si>
  <si>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</si>
  <si>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</si>
  <si>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</si>
  <si>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</si>
  <si>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</si>
  <si>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</si>
  <si>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</si>
  <si>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</si>
  <si>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</si>
  <si>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</si>
  <si>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</si>
  <si>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</si>
  <si>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</si>
  <si>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</si>
  <si>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</si>
  <si>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</si>
  <si>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</si>
  <si>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</si>
  <si>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</si>
  <si>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</si>
  <si>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</si>
  <si>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</si>
  <si>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</si>
  <si>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</si>
  <si>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</si>
  <si>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</si>
  <si>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</si>
  <si>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</si>
  <si>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</si>
  <si>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</si>
  <si>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</si>
  <si>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</si>
  <si>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</si>
  <si>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</si>
  <si>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</si>
  <si>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</si>
  <si>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</si>
  <si>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</si>
  <si>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</si>
  <si>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</si>
  <si>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</si>
  <si>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</si>
  <si>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</si>
  <si>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</si>
  <si>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</si>
  <si>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</si>
  <si>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</si>
  <si>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</si>
  <si>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</si>
  <si>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BG</t>
  </si>
  <si>
    <t>DK</t>
  </si>
  <si>
    <t>EE</t>
  </si>
  <si>
    <t>FI</t>
  </si>
  <si>
    <t>GR</t>
  </si>
  <si>
    <t>IE</t>
  </si>
  <si>
    <t>IT</t>
  </si>
  <si>
    <t>HR</t>
  </si>
  <si>
    <t>LV</t>
  </si>
  <si>
    <t>LT</t>
  </si>
  <si>
    <t>MT</t>
  </si>
  <si>
    <t>PL</t>
  </si>
  <si>
    <t>PT</t>
  </si>
  <si>
    <t>RO</t>
  </si>
  <si>
    <t>SE</t>
  </si>
  <si>
    <t>SK</t>
  </si>
  <si>
    <t>SI</t>
  </si>
  <si>
    <t>CZ</t>
  </si>
  <si>
    <t>HU</t>
  </si>
  <si>
    <t>CY</t>
  </si>
  <si>
    <t>IS</t>
  </si>
  <si>
    <t>LI</t>
  </si>
  <si>
    <t>NO</t>
  </si>
  <si>
    <t>JP</t>
  </si>
  <si>
    <t>CA</t>
  </si>
  <si>
    <t>$c</t>
  </si>
  <si>
    <t>$i</t>
  </si>
  <si>
    <t>$u</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</si>
  <si>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</si>
  <si>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</si>
  <si>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</si>
  <si>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</si>
  <si>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</si>
  <si>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</si>
  <si>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</si>
  <si>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</si>
  <si>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</si>
  <si>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</si>
  <si>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</si>
  <si>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</si>
  <si>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</si>
  <si>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</si>
  <si>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</si>
  <si>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 Die Vorjahresdaten werden gemäß § 55 PfandBG erst ab Q3 2023 veröffentlicht.</t>
  </si>
  <si>
    <t>Veröffentlichung gemäß § 28 Abs. 1 S. 1 Nrn. 8, 9 PfandBG</t>
  </si>
  <si>
    <t>Weitere Deckungswerte - Detaildarstellung für Öffentliche Pfandbriefe</t>
  </si>
  <si>
    <t>Weitere Deckungswerte für Öffentliche Pfandbriefe nach § 20 Abs. 2 S. 1 Nr. 2, § 20 Abs. 2 S. 1 Nr. 3 a) bis c), § 20 Abs. 2 S. 1 Nr. 4*</t>
  </si>
  <si>
    <t xml:space="preserve">Forderungen gem. § 20 Abs. 2 S. 1 Nr. 2
</t>
  </si>
  <si>
    <t xml:space="preserve">Forderungen gem. § 20 Abs. 2 S. 1 Nr. 3 a) bis c)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</si>
  <si>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</si>
  <si>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</si>
  <si>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</si>
  <si>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2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</si>
  <si>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</si>
  <si>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</si>
  <si>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</si>
  <si>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</si>
  <si>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</si>
  <si>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</si>
  <si>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</si>
  <si>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</si>
  <si>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</si>
  <si>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</si>
  <si>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</si>
  <si>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</si>
  <si>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</si>
  <si>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</si>
  <si>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6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</si>
  <si>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</si>
  <si>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</si>
  <si>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</si>
  <si>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</si>
  <si>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</si>
  <si>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</si>
  <si>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</si>
  <si>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</si>
  <si>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</si>
  <si>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</si>
  <si>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</si>
  <si>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</si>
  <si>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</si>
  <si>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</si>
  <si>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</si>
  <si>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</si>
  <si>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</si>
  <si>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</si>
  <si>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</si>
  <si>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</si>
  <si>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</si>
  <si>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</si>
  <si>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</si>
  <si>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</si>
  <si>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</si>
  <si>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</si>
  <si>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</si>
  <si>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</si>
  <si>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</si>
  <si>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</si>
  <si>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</si>
  <si>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</si>
  <si>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</si>
  <si>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</si>
  <si>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</si>
  <si>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</si>
  <si>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</si>
  <si>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</si>
  <si>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</si>
  <si>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</si>
  <si>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</si>
  <si>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</si>
  <si>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</si>
  <si>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</si>
  <si>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</si>
  <si>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</si>
  <si>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Veröffentlichung gemäß § 28 Abs. 1 S. 1 Nr. 2 PfandBG</t>
  </si>
  <si>
    <t>Liste internationaler Wertpapierkennnummern der Internationalen Organisation für Normung (ISIN) nach Pfandbriefgattung</t>
  </si>
  <si>
    <t>ISIN</t>
  </si>
  <si>
    <t>DE000MHB3349</t>
  </si>
  <si>
    <t>Feldbezeichnung</t>
  </si>
  <si>
    <t>Steuerdaten</t>
  </si>
  <si>
    <t>Abgeleitete Werte und Konstanten</t>
  </si>
  <si>
    <t>Angaben zur Mappe</t>
  </si>
  <si>
    <t>ErstDatum</t>
  </si>
  <si>
    <t>01.02.2023</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</si>
  <si>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</si>
  <si>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</si>
  <si>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</si>
  <si>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</si>
  <si>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</si>
  <si>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</si>
  <si>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</si>
  <si>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</si>
  <si>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</si>
  <si>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</si>
  <si>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</si>
  <si>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</si>
  <si>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</si>
  <si>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</si>
  <si>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</si>
  <si>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</si>
  <si>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</si>
  <si>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</si>
  <si>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</si>
  <si>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</si>
  <si>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</si>
  <si>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</si>
  <si>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</si>
  <si>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</si>
  <si>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</si>
  <si>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</si>
  <si>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</si>
  <si>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</si>
  <si>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</si>
  <si>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</si>
  <si>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</si>
  <si>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</si>
  <si>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</si>
  <si>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</si>
  <si>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</si>
  <si>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</si>
  <si>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</si>
  <si>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</si>
  <si>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</si>
  <si>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</si>
  <si>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</si>
  <si>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</si>
  <si>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</si>
  <si>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</si>
  <si>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</si>
  <si>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</si>
  <si>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</si>
  <si>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</si>
  <si>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</si>
  <si>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</si>
  <si>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</si>
  <si>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</si>
  <si>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</si>
  <si>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</si>
  <si>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</si>
  <si>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</si>
  <si>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</si>
  <si>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</si>
  <si>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</si>
  <si>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</si>
  <si>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</si>
  <si>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</si>
  <si>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</si>
  <si>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</si>
  <si>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</si>
  <si>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</si>
  <si>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</si>
  <si>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</si>
  <si>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</si>
  <si>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</si>
  <si>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</si>
  <si>
    <t>Mio. €</t>
  </si>
  <si>
    <t>Jahr 2023</t>
  </si>
  <si>
    <t>Jahr 2022</t>
  </si>
  <si>
    <t>4. Quartal 2023</t>
  </si>
  <si>
    <t>Q4 2023</t>
  </si>
  <si>
    <t>Q4 2022</t>
  </si>
  <si>
    <t>Q4 2023
FäV (12 Monate)*</t>
  </si>
  <si>
    <t>Q4 2022
FäV (12 Monate)*</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</si>
  <si>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DE000MHB37J6,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DE000MHB61H0, DE000MHB9171</t>
  </si>
  <si>
    <t>CH0386949314, CH0417086086, CH0438965532, CH0457206842, CH0460872341, CH0463112059, CH0471297991, CH0481013768, CH1100259808, CH1122290237, CH1131931375, CH1137407453, CH1139995810, CH1175016091, CH1195555409, DE000MHB10J3, DE000MHB12J9, DE000MHB13J7, DE000MHB14J5, DE000MHB17J8, DE000MHB18J6, DE000MHB1954, DE000MHB19J4, DE000MHB20J2, DE000MHB2135, DE000MHB2192, DE000MHB21J0, DE000MHB2234, DE000MHB2242, DE000MHB2283, DE000MHB22J8, DE000MHB2317, DE000MHB2374, DE000MHB2432, DE000MHB2440, DE000MHB2457, DE000MHB24J4, DE000MHB25J1, DE000MHB2648, DE000MHB2697, DE000MHB26J9, DE000MHB2705, DE000MHB2721, DE000MHB2739, DE000MHB2754, DE000MHB27J7, DE000MHB2812, DE000MHB2820, DE000MHB2838, DE000MHB2853, DE000MHB2861, DE000MHB2895, DE000MHB28J5, DE000MHB2945, DE000MHB2960, DE000MHB2978, DE000MHB2994, DE000MHB29J3, DE000MHB30J1, DE000MHB31J9, DE000MHB32J7, DE000MHB4024, DE000MHB4057, DE000MHB4107, DE000MHB4149, DE000MHB4156, DE000MHB4172, DE000MHB4206, DE000MHB4214, DE000MHB4248, DE000MHB4263, DE000MHB4289, DE000MHB4297, DE000MHB4305, DE000MHB4354, DE000MHB4370, DE000MHB4388, DE000MHB4396, DE000MHB4404,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</si>
</sst>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3"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
      <sz val="10"/>
      <name val="Verdana"/>
      <family val="2"/>
    </font>
    <font>
      <sz val="12"/>
      <name val="Verdana"/>
      <family val="2"/>
    </font>
  </fonts>
  <fills count="16">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004461"/>
        <bgColor rgb="FF800000"/>
      </patternFill>
    </fill>
    <fill>
      <patternFill patternType="solid">
        <fgColor rgb="FF004461"/>
        <bgColor indexed="64"/>
      </patternFill>
    </fill>
  </fills>
  <borders count="140">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right/>
      <top style="thin">
        <color rgb="FF969696"/>
      </top>
      <bottom style="thin">
        <color indexed="64"/>
      </bottom>
      <diagonal/>
    </border>
    <border>
      <left/>
      <right style="thin">
        <color indexed="64"/>
      </right>
      <top style="thin">
        <color rgb="FF969696"/>
      </top>
      <bottom style="thin">
        <color indexed="64"/>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rgb="FF808080"/>
      </left>
      <right style="thin">
        <color rgb="FFC0C0C0"/>
      </right>
      <top style="thin">
        <color rgb="FF969696"/>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969696"/>
      </left>
      <right style="thin">
        <color rgb="FF313739"/>
      </right>
      <top style="thin">
        <color rgb="FF969696"/>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5" fontId="25" fillId="7" borderId="34" xfId="0" applyNumberFormat="1" applyFont="1" applyFill="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4" borderId="66" xfId="0" applyNumberFormat="1" applyFont="1" applyFill="1" applyBorder="1" applyAlignment="1">
      <alignment horizontal="right" vertical="center"/>
    </xf>
    <xf numFmtId="165" fontId="19" fillId="2" borderId="67"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0" xfId="0" applyNumberFormat="1" applyFont="1" applyAlignment="1">
      <alignment horizontal="left" vertical="center" wrapText="1"/>
    </xf>
    <xf numFmtId="164" fontId="19" fillId="0" borderId="66"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0"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8"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4" fontId="19" fillId="0" borderId="69"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19" fillId="0" borderId="74" xfId="0" applyNumberFormat="1" applyFont="1" applyBorder="1" applyAlignment="1">
      <alignment horizontal="center" vertical="center"/>
    </xf>
    <xf numFmtId="164" fontId="19" fillId="0" borderId="71"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19" fillId="2" borderId="75" xfId="0" applyNumberFormat="1" applyFont="1" applyFill="1" applyBorder="1"/>
    <xf numFmtId="165" fontId="19" fillId="4" borderId="29" xfId="0" applyNumberFormat="1" applyFont="1" applyFill="1" applyBorder="1"/>
    <xf numFmtId="164" fontId="18" fillId="2" borderId="76" xfId="0" applyNumberFormat="1" applyFont="1" applyFill="1" applyBorder="1"/>
    <xf numFmtId="164" fontId="19" fillId="4" borderId="77" xfId="0" applyNumberFormat="1" applyFont="1" applyFill="1" applyBorder="1"/>
    <xf numFmtId="164" fontId="19" fillId="2" borderId="77" xfId="0" applyNumberFormat="1" applyFont="1" applyFill="1" applyBorder="1"/>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5" fontId="19" fillId="4" borderId="84" xfId="0" applyNumberFormat="1" applyFont="1" applyFill="1" applyBorder="1"/>
    <xf numFmtId="165" fontId="19" fillId="4" borderId="85" xfId="0" applyNumberFormat="1" applyFont="1" applyFill="1" applyBorder="1"/>
    <xf numFmtId="165" fontId="19" fillId="2" borderId="84" xfId="0" applyNumberFormat="1" applyFont="1" applyFill="1" applyBorder="1"/>
    <xf numFmtId="165" fontId="19" fillId="2" borderId="85" xfId="0" applyNumberFormat="1" applyFont="1" applyFill="1" applyBorder="1"/>
    <xf numFmtId="164" fontId="19" fillId="0" borderId="75" xfId="0" applyNumberFormat="1" applyFont="1" applyBorder="1"/>
    <xf numFmtId="164" fontId="18" fillId="0" borderId="75" xfId="0" applyNumberFormat="1" applyFont="1" applyBorder="1"/>
    <xf numFmtId="165" fontId="19" fillId="0" borderId="29" xfId="0" applyNumberFormat="1" applyFont="1" applyBorder="1"/>
    <xf numFmtId="164" fontId="19" fillId="0" borderId="89" xfId="0" applyNumberFormat="1" applyFont="1" applyBorder="1" applyAlignment="1">
      <alignment horizontal="center"/>
    </xf>
    <xf numFmtId="164" fontId="19" fillId="0" borderId="75"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5" fontId="19" fillId="4" borderId="91" xfId="0" applyNumberFormat="1" applyFont="1" applyFill="1" applyBorder="1"/>
    <xf numFmtId="165" fontId="19" fillId="0" borderId="91" xfId="0" applyNumberFormat="1" applyFont="1" applyBorder="1"/>
    <xf numFmtId="165" fontId="19" fillId="0" borderId="85" xfId="0" applyNumberFormat="1" applyFont="1" applyBorder="1"/>
    <xf numFmtId="165" fontId="19" fillId="0" borderId="87" xfId="0" applyNumberFormat="1" applyFont="1" applyBorder="1"/>
    <xf numFmtId="165" fontId="19" fillId="0" borderId="88"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92" xfId="0" applyNumberFormat="1" applyFont="1" applyFill="1" applyBorder="1" applyAlignment="1">
      <alignment vertical="center"/>
    </xf>
    <xf numFmtId="164" fontId="24" fillId="5" borderId="93" xfId="0" applyNumberFormat="1" applyFont="1" applyFill="1" applyBorder="1" applyAlignment="1">
      <alignment vertical="center"/>
    </xf>
    <xf numFmtId="164" fontId="24" fillId="5" borderId="94" xfId="0" applyNumberFormat="1" applyFont="1" applyFill="1" applyBorder="1" applyAlignment="1">
      <alignment vertical="center"/>
    </xf>
    <xf numFmtId="164" fontId="18" fillId="3" borderId="95" xfId="0" applyNumberFormat="1" applyFont="1" applyFill="1" applyBorder="1"/>
    <xf numFmtId="164" fontId="19" fillId="6" borderId="96" xfId="0" applyNumberFormat="1" applyFont="1" applyFill="1" applyBorder="1"/>
    <xf numFmtId="164" fontId="19" fillId="3" borderId="97" xfId="0" applyNumberFormat="1" applyFont="1" applyFill="1" applyBorder="1" applyAlignment="1">
      <alignment vertical="top" wrapText="1"/>
    </xf>
    <xf numFmtId="164" fontId="18" fillId="3"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164" fontId="18" fillId="6" borderId="101" xfId="0" applyNumberFormat="1" applyFont="1" applyFill="1" applyBorder="1" applyAlignment="1">
      <alignment vertical="top" wrapText="1"/>
    </xf>
    <xf numFmtId="164" fontId="18" fillId="6" borderId="102" xfId="0" applyNumberFormat="1" applyFont="1" applyFill="1" applyBorder="1" applyAlignment="1">
      <alignment vertical="top" wrapText="1"/>
    </xf>
    <xf numFmtId="0" fontId="19" fillId="6" borderId="103" xfId="0" applyFont="1" applyFill="1" applyBorder="1"/>
    <xf numFmtId="0" fontId="19" fillId="6" borderId="104" xfId="0" applyFont="1" applyFill="1" applyBorder="1"/>
    <xf numFmtId="164" fontId="21" fillId="3" borderId="95" xfId="0" applyNumberFormat="1" applyFont="1" applyFill="1" applyBorder="1" applyAlignment="1">
      <alignment vertical="center"/>
    </xf>
    <xf numFmtId="164" fontId="19" fillId="3" borderId="95" xfId="0" applyNumberFormat="1" applyFont="1" applyFill="1" applyBorder="1" applyAlignment="1">
      <alignment vertical="center"/>
    </xf>
    <xf numFmtId="164" fontId="19" fillId="6" borderId="0" xfId="0" applyNumberFormat="1" applyFont="1" applyFill="1"/>
    <xf numFmtId="164" fontId="19" fillId="6" borderId="101" xfId="0" applyNumberFormat="1" applyFont="1" applyFill="1" applyBorder="1" applyAlignment="1">
      <alignment vertical="top" wrapText="1"/>
    </xf>
    <xf numFmtId="164" fontId="18" fillId="3" borderId="101"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0" xfId="0" applyNumberFormat="1" applyFont="1" applyFill="1" applyBorder="1" applyAlignment="1">
      <alignment vertical="top" wrapText="1"/>
    </xf>
    <xf numFmtId="164" fontId="18" fillId="0" borderId="78" xfId="0" applyNumberFormat="1" applyFont="1" applyBorder="1"/>
    <xf numFmtId="164" fontId="19" fillId="5" borderId="93" xfId="0" applyNumberFormat="1" applyFont="1" applyFill="1" applyBorder="1"/>
    <xf numFmtId="164" fontId="19" fillId="5" borderId="109" xfId="0" applyNumberFormat="1" applyFont="1" applyFill="1" applyBorder="1"/>
    <xf numFmtId="164" fontId="18" fillId="6" borderId="95" xfId="0" applyNumberFormat="1" applyFont="1" applyFill="1" applyBorder="1"/>
    <xf numFmtId="164" fontId="19" fillId="6" borderId="97" xfId="0" applyNumberFormat="1" applyFont="1" applyFill="1" applyBorder="1"/>
    <xf numFmtId="164" fontId="18" fillId="6" borderId="100" xfId="0" applyNumberFormat="1" applyFont="1" applyFill="1" applyBorder="1"/>
    <xf numFmtId="164" fontId="18" fillId="6" borderId="113" xfId="0" applyNumberFormat="1" applyFont="1" applyFill="1" applyBorder="1"/>
    <xf numFmtId="164" fontId="19" fillId="0" borderId="114" xfId="0" applyNumberFormat="1" applyFont="1" applyBorder="1" applyAlignment="1">
      <alignment horizontal="center"/>
    </xf>
    <xf numFmtId="164" fontId="19" fillId="0" borderId="115" xfId="0" applyNumberFormat="1" applyFont="1" applyBorder="1" applyAlignment="1">
      <alignment horizontal="center"/>
    </xf>
    <xf numFmtId="164" fontId="19" fillId="0" borderId="109" xfId="0" applyNumberFormat="1" applyFont="1" applyBorder="1" applyAlignment="1">
      <alignment horizontal="center"/>
    </xf>
    <xf numFmtId="164" fontId="19" fillId="0" borderId="116" xfId="0" applyNumberFormat="1" applyFont="1" applyBorder="1" applyAlignment="1">
      <alignment horizontal="center"/>
    </xf>
    <xf numFmtId="164" fontId="19" fillId="0" borderId="94" xfId="0" applyNumberFormat="1" applyFont="1" applyBorder="1" applyAlignment="1">
      <alignment horizontal="center"/>
    </xf>
    <xf numFmtId="165" fontId="19" fillId="4" borderId="77" xfId="0" applyNumberFormat="1" applyFont="1" applyFill="1" applyBorder="1"/>
    <xf numFmtId="165" fontId="19" fillId="0" borderId="84" xfId="0" applyNumberFormat="1" applyFont="1" applyBorder="1"/>
    <xf numFmtId="165" fontId="19" fillId="0" borderId="77" xfId="0" applyNumberFormat="1" applyFont="1" applyBorder="1"/>
    <xf numFmtId="165" fontId="25" fillId="7" borderId="77" xfId="0" applyNumberFormat="1" applyFont="1" applyFill="1" applyBorder="1"/>
    <xf numFmtId="165" fontId="19" fillId="0" borderId="86" xfId="0" applyNumberFormat="1" applyFont="1" applyBorder="1"/>
    <xf numFmtId="165" fontId="25" fillId="7" borderId="117" xfId="0" applyNumberFormat="1" applyFont="1" applyFill="1" applyBorder="1"/>
    <xf numFmtId="165" fontId="25" fillId="7" borderId="79" xfId="0" applyNumberFormat="1" applyFont="1" applyFill="1" applyBorder="1"/>
    <xf numFmtId="164" fontId="19" fillId="0" borderId="77" xfId="0" applyNumberFormat="1" applyFont="1" applyBorder="1"/>
    <xf numFmtId="164" fontId="19" fillId="0" borderId="79" xfId="0" applyNumberFormat="1" applyFont="1" applyBorder="1"/>
    <xf numFmtId="164" fontId="18" fillId="0" borderId="76" xfId="0" applyNumberFormat="1" applyFont="1" applyBorder="1"/>
    <xf numFmtId="164" fontId="21" fillId="5" borderId="118" xfId="0" applyNumberFormat="1" applyFont="1" applyFill="1" applyBorder="1" applyAlignment="1">
      <alignment vertical="center"/>
    </xf>
    <xf numFmtId="164" fontId="21" fillId="5" borderId="119" xfId="0" applyNumberFormat="1" applyFont="1" applyFill="1" applyBorder="1" applyAlignment="1">
      <alignment horizontal="center" vertical="center"/>
    </xf>
    <xf numFmtId="164" fontId="21" fillId="5" borderId="120" xfId="0" applyNumberFormat="1" applyFont="1" applyFill="1" applyBorder="1" applyAlignment="1">
      <alignment vertical="center"/>
    </xf>
    <xf numFmtId="164" fontId="18" fillId="3" borderId="123" xfId="0" applyNumberFormat="1" applyFont="1" applyFill="1" applyBorder="1"/>
    <xf numFmtId="164" fontId="18" fillId="13" borderId="126" xfId="0" applyNumberFormat="1" applyFont="1" applyFill="1" applyBorder="1" applyAlignment="1">
      <alignment horizontal="left" vertical="center" wrapText="1"/>
    </xf>
    <xf numFmtId="165" fontId="19" fillId="0" borderId="127" xfId="0" applyNumberFormat="1" applyFont="1" applyBorder="1"/>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8" fillId="13" borderId="130"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4" xfId="0" applyNumberFormat="1" applyFont="1" applyFill="1" applyBorder="1"/>
    <xf numFmtId="0" fontId="39" fillId="0" borderId="0" xfId="0" applyFont="1"/>
    <xf numFmtId="164" fontId="34" fillId="0" borderId="0" xfId="0" applyNumberFormat="1" applyFont="1" applyAlignment="1">
      <alignment horizontal="left" vertical="center"/>
    </xf>
    <xf numFmtId="164" fontId="39" fillId="0" borderId="52" xfId="0" applyNumberFormat="1" applyFont="1" applyBorder="1"/>
    <xf numFmtId="165" fontId="19" fillId="4" borderId="52" xfId="0" applyNumberFormat="1" applyFont="1" applyFill="1" applyBorder="1" applyAlignment="1">
      <alignment horizontal="right" vertical="center" wrapText="1"/>
    </xf>
    <xf numFmtId="0" fontId="40" fillId="0" borderId="0" xfId="0" applyFont="1"/>
    <xf numFmtId="164" fontId="16" fillId="14" borderId="0" xfId="0" applyNumberFormat="1" applyFont="1" applyFill="1" applyAlignment="1">
      <alignment vertical="center"/>
    </xf>
    <xf numFmtId="164" fontId="18" fillId="3" borderId="10" xfId="0" applyNumberFormat="1" applyFont="1" applyFill="1" applyBorder="1" applyAlignment="1">
      <alignment vertical="center"/>
    </xf>
    <xf numFmtId="164" fontId="21" fillId="14" borderId="92" xfId="0" applyNumberFormat="1" applyFont="1" applyFill="1" applyBorder="1" applyAlignment="1">
      <alignment vertical="center"/>
    </xf>
    <xf numFmtId="164" fontId="21" fillId="14" borderId="93" xfId="0" applyNumberFormat="1" applyFont="1" applyFill="1" applyBorder="1" applyAlignment="1">
      <alignment vertical="center"/>
    </xf>
    <xf numFmtId="164" fontId="24" fillId="14" borderId="93" xfId="0" applyNumberFormat="1" applyFont="1" applyFill="1" applyBorder="1" applyAlignment="1">
      <alignment vertical="center"/>
    </xf>
    <xf numFmtId="164" fontId="24" fillId="14" borderId="94" xfId="0" applyNumberFormat="1" applyFont="1" applyFill="1" applyBorder="1" applyAlignment="1">
      <alignment vertical="center"/>
    </xf>
    <xf numFmtId="164" fontId="21" fillId="14" borderId="16" xfId="0" applyNumberFormat="1" applyFont="1" applyFill="1" applyBorder="1" applyAlignment="1">
      <alignment vertical="center"/>
    </xf>
    <xf numFmtId="164" fontId="24" fillId="14" borderId="5" xfId="0" applyNumberFormat="1" applyFont="1" applyFill="1" applyBorder="1" applyAlignment="1">
      <alignment vertical="center"/>
    </xf>
    <xf numFmtId="164" fontId="24" fillId="14" borderId="17" xfId="0" applyNumberFormat="1" applyFont="1" applyFill="1" applyBorder="1" applyAlignment="1">
      <alignment vertical="center"/>
    </xf>
    <xf numFmtId="164" fontId="16" fillId="14" borderId="0" xfId="0" applyNumberFormat="1" applyFont="1" applyFill="1" applyAlignment="1">
      <alignment vertical="top"/>
    </xf>
    <xf numFmtId="164" fontId="16" fillId="14" borderId="55" xfId="0" applyNumberFormat="1" applyFont="1" applyFill="1" applyBorder="1" applyAlignment="1">
      <alignment vertical="center"/>
    </xf>
    <xf numFmtId="164" fontId="16" fillId="14" borderId="56" xfId="0" applyNumberFormat="1" applyFont="1" applyFill="1" applyBorder="1" applyAlignment="1">
      <alignment vertical="center"/>
    </xf>
    <xf numFmtId="164" fontId="19" fillId="0" borderId="57" xfId="0" applyNumberFormat="1" applyFont="1" applyBorder="1"/>
    <xf numFmtId="164" fontId="19" fillId="0" borderId="73" xfId="0" applyNumberFormat="1" applyFont="1" applyBorder="1"/>
    <xf numFmtId="164" fontId="19" fillId="0" borderId="61" xfId="0" applyNumberFormat="1" applyFont="1" applyBorder="1"/>
    <xf numFmtId="0" fontId="19" fillId="0" borderId="0" xfId="0" applyFont="1" applyBorder="1" applyAlignment="1">
      <alignment horizontal="left"/>
    </xf>
    <xf numFmtId="0" fontId="0" fillId="0" borderId="0" xfId="0" applyBorder="1"/>
    <xf numFmtId="164" fontId="21" fillId="14" borderId="133" xfId="0" applyNumberFormat="1" applyFont="1" applyFill="1" applyBorder="1" applyAlignment="1">
      <alignment vertical="center"/>
    </xf>
    <xf numFmtId="0" fontId="41" fillId="0" borderId="0" xfId="0" applyFont="1"/>
    <xf numFmtId="0" fontId="42" fillId="0" borderId="0" xfId="0" applyFont="1"/>
    <xf numFmtId="0" fontId="42" fillId="0" borderId="0" xfId="0" applyFont="1" applyAlignment="1">
      <alignment horizontal="left" vertical="center"/>
    </xf>
    <xf numFmtId="0" fontId="34" fillId="0" borderId="0" xfId="0" applyFont="1" applyAlignment="1">
      <alignment horizontal="right"/>
    </xf>
    <xf numFmtId="0" fontId="41" fillId="0" borderId="0" xfId="0" applyFont="1" applyAlignment="1">
      <alignment horizontal="right"/>
    </xf>
    <xf numFmtId="0" fontId="34" fillId="0" borderId="0" xfId="0" applyFont="1" applyAlignment="1">
      <alignment horizontal="left" vertical="center"/>
    </xf>
    <xf numFmtId="165" fontId="19" fillId="2" borderId="53" xfId="0" applyNumberFormat="1" applyFont="1" applyFill="1" applyBorder="1" applyAlignment="1">
      <alignment horizontal="right" vertical="center" wrapText="1"/>
    </xf>
    <xf numFmtId="0" fontId="0" fillId="0" borderId="0" xfId="0"/>
    <xf numFmtId="0" fontId="9" fillId="0" borderId="0" xfId="0" applyFont="1"/>
    <xf numFmtId="0" fontId="41"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0" fillId="0" borderId="0" xfId="0" applyNumberFormat="1"/>
    <xf numFmtId="164" fontId="19" fillId="2" borderId="7" xfId="0" applyNumberFormat="1" applyFont="1" applyFill="1" applyBorder="1" applyAlignment="1">
      <alignment vertical="center"/>
    </xf>
    <xf numFmtId="0" fontId="0" fillId="0" borderId="7" xfId="0" applyBorder="1"/>
    <xf numFmtId="0" fontId="19" fillId="0" borderId="0" xfId="0" applyFont="1" applyAlignment="1">
      <alignment horizontal="left" vertical="center" wrapText="1"/>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0" borderId="52" xfId="0" applyNumberFormat="1" applyFont="1" applyFill="1" applyBorder="1" applyAlignment="1">
      <alignment horizontal="left" vertical="top" wrapText="1"/>
    </xf>
    <xf numFmtId="0" fontId="0" fillId="0" borderId="52" xfId="0" applyFill="1" applyBorder="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8" fillId="6" borderId="1" xfId="0" applyNumberFormat="1" applyFont="1" applyFill="1" applyBorder="1" applyAlignment="1">
      <alignment horizontal="center" vertical="center"/>
    </xf>
    <xf numFmtId="164" fontId="0" fillId="0" borderId="0" xfId="0" applyNumberFormat="1" applyAlignment="1">
      <alignment horizontal="left"/>
    </xf>
    <xf numFmtId="164" fontId="16" fillId="14" borderId="0" xfId="0" applyNumberFormat="1" applyFont="1" applyFill="1" applyAlignment="1">
      <alignment horizontal="left" vertical="center"/>
    </xf>
    <xf numFmtId="164" fontId="16" fillId="14"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5" xfId="0" applyNumberFormat="1" applyFont="1" applyFill="1" applyBorder="1" applyAlignment="1">
      <alignment vertical="top" wrapText="1"/>
    </xf>
    <xf numFmtId="0" fontId="0" fillId="0" borderId="106" xfId="0" applyBorder="1"/>
    <xf numFmtId="0" fontId="0" fillId="0" borderId="105"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1" fillId="14" borderId="18" xfId="0" applyNumberFormat="1" applyFont="1" applyFill="1" applyBorder="1" applyAlignment="1">
      <alignment horizontal="left" vertical="center" wrapText="1"/>
    </xf>
    <xf numFmtId="0" fontId="0" fillId="15" borderId="5" xfId="0" applyFill="1" applyBorder="1"/>
    <xf numFmtId="0" fontId="0" fillId="15"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10" xfId="0" applyNumberFormat="1" applyFont="1" applyFill="1" applyBorder="1" applyAlignment="1">
      <alignment horizontal="left" vertical="center" wrapText="1"/>
    </xf>
    <xf numFmtId="0" fontId="0" fillId="0" borderId="35" xfId="0" applyBorder="1"/>
    <xf numFmtId="0" fontId="0" fillId="0" borderId="131" xfId="0" applyBorder="1"/>
    <xf numFmtId="164" fontId="18" fillId="6" borderId="111" xfId="0" applyNumberFormat="1" applyFont="1" applyFill="1" applyBorder="1" applyAlignment="1">
      <alignment horizontal="left" vertical="center" wrapText="1"/>
    </xf>
    <xf numFmtId="0" fontId="0" fillId="0" borderId="112" xfId="0" applyBorder="1"/>
    <xf numFmtId="0" fontId="0" fillId="0" borderId="132" xfId="0" applyBorder="1"/>
    <xf numFmtId="164" fontId="13" fillId="0" borderId="0" xfId="0" applyNumberFormat="1" applyFont="1" applyAlignment="1">
      <alignment horizontal="left" wrapText="1"/>
    </xf>
    <xf numFmtId="164" fontId="18" fillId="13" borderId="39" xfId="0" applyNumberFormat="1" applyFont="1" applyFill="1" applyBorder="1" applyAlignment="1">
      <alignment horizontal="left" vertical="top" wrapText="1"/>
    </xf>
    <xf numFmtId="0" fontId="0" fillId="0" borderId="46" xfId="0" applyBorder="1"/>
    <xf numFmtId="164" fontId="18" fillId="13" borderId="72" xfId="0" applyNumberFormat="1" applyFont="1" applyFill="1" applyBorder="1" applyAlignment="1">
      <alignment horizontal="left" vertical="top" wrapText="1"/>
    </xf>
    <xf numFmtId="0" fontId="0" fillId="0" borderId="134" xfId="0" applyBorder="1"/>
    <xf numFmtId="164" fontId="18" fillId="13" borderId="38" xfId="0" applyNumberFormat="1" applyFont="1" applyFill="1" applyBorder="1" applyAlignment="1">
      <alignment horizontal="left" vertical="top" wrapText="1"/>
    </xf>
    <xf numFmtId="0" fontId="0" fillId="0" borderId="50" xfId="0" applyBorder="1"/>
    <xf numFmtId="0" fontId="0" fillId="0" borderId="137" xfId="0" applyBorder="1"/>
    <xf numFmtId="164" fontId="18" fillId="13" borderId="68" xfId="0" applyNumberFormat="1" applyFont="1" applyFill="1" applyBorder="1" applyAlignment="1">
      <alignment horizontal="left" vertical="top" wrapText="1"/>
    </xf>
    <xf numFmtId="0" fontId="0" fillId="0" borderId="124" xfId="0" applyBorder="1"/>
    <xf numFmtId="164" fontId="18" fillId="13" borderId="37" xfId="0" applyNumberFormat="1" applyFont="1" applyFill="1" applyBorder="1" applyAlignment="1">
      <alignment horizontal="left" vertical="top" wrapText="1"/>
    </xf>
    <xf numFmtId="0" fontId="0" fillId="0" borderId="136" xfId="0" applyBorder="1"/>
    <xf numFmtId="0" fontId="0" fillId="0" borderId="125" xfId="0" applyBorder="1"/>
    <xf numFmtId="0" fontId="0" fillId="0" borderId="135" xfId="0" applyBorder="1"/>
    <xf numFmtId="0" fontId="0" fillId="0" borderId="37" xfId="0" applyBorder="1"/>
    <xf numFmtId="164" fontId="21" fillId="14" borderId="133" xfId="0" applyNumberFormat="1" applyFont="1" applyFill="1" applyBorder="1" applyAlignment="1">
      <alignment vertical="center"/>
    </xf>
    <xf numFmtId="0" fontId="0" fillId="15" borderId="121" xfId="0" applyFill="1" applyBorder="1"/>
    <xf numFmtId="0" fontId="0" fillId="15" borderId="122" xfId="0" applyFill="1" applyBorder="1"/>
    <xf numFmtId="164" fontId="19" fillId="6" borderId="124" xfId="0" applyNumberFormat="1" applyFont="1" applyFill="1" applyBorder="1"/>
    <xf numFmtId="0" fontId="0" fillId="0" borderId="36" xfId="0" applyBorder="1"/>
    <xf numFmtId="164" fontId="18" fillId="13" borderId="18" xfId="0" applyNumberFormat="1" applyFont="1" applyFill="1" applyBorder="1" applyAlignment="1">
      <alignment horizontal="left" vertical="top" wrapText="1"/>
    </xf>
    <xf numFmtId="164" fontId="35" fillId="0" borderId="63" xfId="0" applyNumberFormat="1" applyFont="1" applyBorder="1" applyAlignment="1">
      <alignment horizontal="left" vertical="top" wrapText="1"/>
    </xf>
    <xf numFmtId="0" fontId="0" fillId="0" borderId="55" xfId="0" applyBorder="1"/>
    <xf numFmtId="164" fontId="33" fillId="0" borderId="138" xfId="0" applyNumberFormat="1" applyFont="1" applyBorder="1" applyAlignment="1">
      <alignment horizontal="left" vertical="top" wrapText="1"/>
    </xf>
    <xf numFmtId="0" fontId="0" fillId="0" borderId="13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13137</xdr:colOff>
      <xdr:row>1</xdr:row>
      <xdr:rowOff>6569</xdr:rowOff>
    </xdr:from>
    <xdr:to>
      <xdr:col>1</xdr:col>
      <xdr:colOff>1384737</xdr:colOff>
      <xdr:row>5</xdr:row>
      <xdr:rowOff>25619</xdr:rowOff>
    </xdr:to>
    <xdr:pic>
      <xdr:nvPicPr>
        <xdr:cNvPr id="3"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E29D35E0-CBDE-49F1-86EA-672F3F543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8" y="65690"/>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workbookViewId="0">
      <selection activeCell="B60" sqref="B60"/>
    </sheetView>
  </sheetViews>
  <sheetFormatPr baseColWidth="10" defaultColWidth="9.140625" defaultRowHeight="12.75" x14ac:dyDescent="0.2"/>
  <cols>
    <col min="1" max="1" width="0.85546875" style="1" customWidth="1"/>
    <col min="2" max="2" width="27.7109375" style="322" customWidth="1"/>
    <col min="3" max="3" width="7.7109375" style="322" customWidth="1"/>
    <col min="4" max="9" width="13.7109375" style="322" customWidth="1"/>
    <col min="10" max="1025" width="6.28515625" style="322"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19"/>
      <c r="E9" s="319"/>
      <c r="F9" s="319"/>
      <c r="G9" s="319"/>
      <c r="H9" s="319"/>
      <c r="I9" s="319"/>
    </row>
    <row r="10" spans="1:10" ht="15" customHeight="1" x14ac:dyDescent="0.2">
      <c r="A10" s="9"/>
      <c r="B10" s="189"/>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34" t="str">
        <f>"Umlaufende Pfandbriefe und dafür verwendete Deckungswerte"</f>
        <v>Umlaufende Pfandbriefe und dafür verwendete Deckungswerte</v>
      </c>
    </row>
    <row r="17" spans="1:9" ht="15" customHeight="1" x14ac:dyDescent="0.2">
      <c r="A17" s="9"/>
      <c r="B17" s="334" t="s">
        <v>311</v>
      </c>
    </row>
    <row r="18" spans="1:9" ht="21" customHeight="1" x14ac:dyDescent="0.2">
      <c r="A18" s="9"/>
    </row>
    <row r="19" spans="1:9" s="8" customFormat="1" ht="13.9" customHeight="1" x14ac:dyDescent="0.2">
      <c r="A19" s="15">
        <v>0</v>
      </c>
      <c r="B19" s="294" t="s">
        <v>4</v>
      </c>
      <c r="C19" s="294"/>
      <c r="D19" s="363" t="s">
        <v>5</v>
      </c>
      <c r="E19" s="364"/>
      <c r="F19" s="363" t="s">
        <v>6</v>
      </c>
      <c r="G19" s="364"/>
      <c r="H19" s="365" t="s">
        <v>7</v>
      </c>
      <c r="I19" s="361"/>
    </row>
    <row r="20" spans="1:9" s="8" customFormat="1" ht="15" customHeight="1" x14ac:dyDescent="0.2">
      <c r="A20" s="15">
        <v>0</v>
      </c>
      <c r="B20" s="295" t="s">
        <v>8</v>
      </c>
      <c r="C20" s="296"/>
      <c r="D20" s="16" t="s">
        <v>312</v>
      </c>
      <c r="E20" s="17" t="s">
        <v>313</v>
      </c>
      <c r="F20" s="18" t="s">
        <v>312</v>
      </c>
      <c r="G20" s="17" t="s">
        <v>313</v>
      </c>
      <c r="H20" s="18" t="s">
        <v>312</v>
      </c>
      <c r="I20" s="17" t="s">
        <v>313</v>
      </c>
    </row>
    <row r="21" spans="1:9" ht="15" customHeight="1" x14ac:dyDescent="0.2">
      <c r="A21" s="15">
        <v>0</v>
      </c>
      <c r="B21" s="335" t="s">
        <v>9</v>
      </c>
      <c r="C21" s="297" t="str">
        <f>"("&amp;Einheit_Waehrung&amp;")"</f>
        <v>(Mio. €)</v>
      </c>
      <c r="D21" s="298">
        <v>35241.300000000003</v>
      </c>
      <c r="E21" s="299">
        <v>31693.890350000001</v>
      </c>
      <c r="F21" s="298">
        <v>33368</v>
      </c>
      <c r="G21" s="299">
        <v>28407.914980000001</v>
      </c>
      <c r="H21" s="298">
        <v>30922.5</v>
      </c>
      <c r="I21" s="299">
        <v>21197.331770000001</v>
      </c>
    </row>
    <row r="22" spans="1:9" ht="15" customHeight="1" x14ac:dyDescent="0.2">
      <c r="A22" s="15">
        <v>0</v>
      </c>
      <c r="B22" s="297" t="s">
        <v>10</v>
      </c>
      <c r="C22" s="297" t="str">
        <f>C21</f>
        <v>(Mio. €)</v>
      </c>
      <c r="D22" s="298">
        <v>0</v>
      </c>
      <c r="E22" s="299">
        <v>0</v>
      </c>
      <c r="F22" s="298">
        <v>0</v>
      </c>
      <c r="G22" s="299">
        <v>0</v>
      </c>
      <c r="H22" s="298">
        <v>0</v>
      </c>
      <c r="I22" s="299">
        <v>0</v>
      </c>
    </row>
    <row r="23" spans="1:9" ht="15" customHeight="1" x14ac:dyDescent="0.2">
      <c r="A23" s="15">
        <v>0</v>
      </c>
      <c r="B23" s="300" t="s">
        <v>11</v>
      </c>
      <c r="C23" s="300" t="str">
        <f>C21</f>
        <v>(Mio. €)</v>
      </c>
      <c r="D23" s="301">
        <v>37551.199999999997</v>
      </c>
      <c r="E23" s="302">
        <v>34376.976909999998</v>
      </c>
      <c r="F23" s="301">
        <v>36958</v>
      </c>
      <c r="G23" s="302">
        <v>32304.268759999999</v>
      </c>
      <c r="H23" s="301">
        <v>34130.9</v>
      </c>
      <c r="I23" s="302">
        <v>24490.031040000002</v>
      </c>
    </row>
    <row r="24" spans="1:9" ht="15" customHeight="1" x14ac:dyDescent="0.2">
      <c r="A24" s="15">
        <v>0</v>
      </c>
      <c r="B24" s="303" t="s">
        <v>10</v>
      </c>
      <c r="C24" s="303" t="str">
        <f>C21</f>
        <v>(Mio. €)</v>
      </c>
      <c r="D24" s="304">
        <v>0</v>
      </c>
      <c r="E24" s="305">
        <v>0</v>
      </c>
      <c r="F24" s="304">
        <v>0</v>
      </c>
      <c r="G24" s="305">
        <v>0</v>
      </c>
      <c r="H24" s="304">
        <v>0</v>
      </c>
      <c r="I24" s="305">
        <v>0</v>
      </c>
    </row>
    <row r="25" spans="1:9" ht="15" customHeight="1" x14ac:dyDescent="0.2">
      <c r="A25" s="15">
        <v>0</v>
      </c>
      <c r="B25" s="297" t="s">
        <v>12</v>
      </c>
      <c r="C25" s="297" t="str">
        <f>C21</f>
        <v>(Mio. €)</v>
      </c>
      <c r="D25" s="298">
        <v>2309.8999999999942</v>
      </c>
      <c r="E25" s="299">
        <v>2683.0865599999961</v>
      </c>
      <c r="F25" s="298">
        <v>3590</v>
      </c>
      <c r="G25" s="299">
        <v>3896.3537799999976</v>
      </c>
      <c r="H25" s="298">
        <v>3208.4000000000015</v>
      </c>
      <c r="I25" s="299">
        <v>3292.699270000001</v>
      </c>
    </row>
    <row r="26" spans="1:9" ht="15" customHeight="1" x14ac:dyDescent="0.2">
      <c r="A26" s="15">
        <v>0</v>
      </c>
      <c r="B26" s="366" t="s">
        <v>13</v>
      </c>
      <c r="C26" s="367"/>
      <c r="D26" s="304">
        <v>6.5545255140984979</v>
      </c>
      <c r="E26" s="305">
        <v>8.4656270668267641</v>
      </c>
      <c r="F26" s="304">
        <v>10.758810836729801</v>
      </c>
      <c r="G26" s="305">
        <v>13.715733036877731</v>
      </c>
      <c r="H26" s="304">
        <v>10.375616460506107</v>
      </c>
      <c r="I26" s="305">
        <v>15.533555382003632</v>
      </c>
    </row>
    <row r="27" spans="1:9" ht="15" customHeight="1" x14ac:dyDescent="0.2">
      <c r="A27" s="15"/>
      <c r="B27" s="310" t="s">
        <v>14</v>
      </c>
      <c r="C27" s="310" t="str">
        <f>C23</f>
        <v>(Mio. €)</v>
      </c>
      <c r="D27" s="311">
        <v>1274</v>
      </c>
      <c r="E27" s="312">
        <v>1148.81456</v>
      </c>
      <c r="F27" s="311">
        <v>667.4</v>
      </c>
      <c r="G27" s="312">
        <v>1162.03277</v>
      </c>
      <c r="H27" s="313"/>
      <c r="I27" s="314"/>
    </row>
    <row r="28" spans="1:9" ht="15" customHeight="1" x14ac:dyDescent="0.2">
      <c r="A28" s="15"/>
      <c r="B28" s="310" t="s">
        <v>15</v>
      </c>
      <c r="C28" s="310" t="str">
        <f>C24</f>
        <v>(Mio. €)</v>
      </c>
      <c r="D28" s="311">
        <v>0</v>
      </c>
      <c r="E28" s="312">
        <v>0</v>
      </c>
      <c r="F28" s="311">
        <v>0</v>
      </c>
      <c r="G28" s="312">
        <v>0</v>
      </c>
      <c r="H28" s="315"/>
      <c r="I28" s="315"/>
    </row>
    <row r="29" spans="1:9" ht="15" customHeight="1" x14ac:dyDescent="0.2">
      <c r="A29" s="15"/>
      <c r="B29" s="310" t="s">
        <v>16</v>
      </c>
      <c r="C29" s="310" t="str">
        <f>C25</f>
        <v>(Mio. €)</v>
      </c>
      <c r="D29" s="316">
        <v>1035.9000000000001</v>
      </c>
      <c r="E29" s="317">
        <v>1534.2719999999999</v>
      </c>
      <c r="F29" s="316">
        <v>2922.6</v>
      </c>
      <c r="G29" s="317">
        <v>2734.3210100000001</v>
      </c>
      <c r="H29" s="315"/>
      <c r="I29" s="315"/>
    </row>
    <row r="30" spans="1:9" ht="12" customHeight="1" x14ac:dyDescent="0.2">
      <c r="A30" s="9"/>
      <c r="B30" s="297"/>
      <c r="C30" s="297"/>
      <c r="D30" s="19"/>
      <c r="E30" s="306"/>
      <c r="F30" s="19"/>
      <c r="G30" s="306"/>
      <c r="H30" s="19"/>
      <c r="I30" s="306"/>
    </row>
    <row r="31" spans="1:9" ht="30" customHeight="1" x14ac:dyDescent="0.2">
      <c r="A31" s="9"/>
      <c r="B31" s="22" t="s">
        <v>17</v>
      </c>
      <c r="C31" s="307" t="str">
        <f>C21</f>
        <v>(Mio. €)</v>
      </c>
      <c r="D31" s="23">
        <v>2309.9</v>
      </c>
      <c r="E31" s="24">
        <v>2683.0865699999999</v>
      </c>
      <c r="F31" s="23">
        <v>3590</v>
      </c>
      <c r="G31" s="24">
        <v>3896.3537799999999</v>
      </c>
      <c r="H31" s="25"/>
      <c r="I31" s="26"/>
    </row>
    <row r="32" spans="1:9" ht="15" customHeight="1" x14ac:dyDescent="0.2">
      <c r="A32" s="15">
        <v>0</v>
      </c>
      <c r="B32" s="366" t="s">
        <v>13</v>
      </c>
      <c r="C32" s="367"/>
      <c r="D32" s="304">
        <v>6.5545255140985148</v>
      </c>
      <c r="E32" s="305">
        <v>8.4656270983785991</v>
      </c>
      <c r="F32" s="304">
        <v>10.758810836729801</v>
      </c>
      <c r="G32" s="305">
        <v>13.715733036877737</v>
      </c>
      <c r="H32" s="308"/>
      <c r="I32" s="308"/>
    </row>
    <row r="33" spans="1:9" ht="12" customHeight="1" x14ac:dyDescent="0.2">
      <c r="A33" s="9"/>
      <c r="B33" s="297" t="str">
        <f>FnRwbBerH</f>
        <v>* Für die Berechnung des Risikobarwertes wurde der dynamische Ansatz gem. § 5 Abs. 1 Nr. 2 PfandBarwertV verwendet.</v>
      </c>
      <c r="C33" s="297"/>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294" t="s">
        <v>4</v>
      </c>
      <c r="C35" s="294"/>
      <c r="D35" s="363" t="s">
        <v>5</v>
      </c>
      <c r="E35" s="364"/>
      <c r="F35" s="363" t="s">
        <v>6</v>
      </c>
      <c r="G35" s="364"/>
      <c r="H35" s="365" t="s">
        <v>7</v>
      </c>
      <c r="I35" s="361"/>
    </row>
    <row r="36" spans="1:9" ht="15" customHeight="1" x14ac:dyDescent="0.2">
      <c r="A36" s="15">
        <v>1</v>
      </c>
      <c r="B36" s="295" t="s">
        <v>8</v>
      </c>
      <c r="C36" s="296"/>
      <c r="D36" s="16" t="s">
        <v>312</v>
      </c>
      <c r="E36" s="17" t="s">
        <v>313</v>
      </c>
      <c r="F36" s="18" t="s">
        <v>312</v>
      </c>
      <c r="G36" s="17" t="s">
        <v>313</v>
      </c>
      <c r="H36" s="18" t="s">
        <v>312</v>
      </c>
      <c r="I36" s="17" t="s">
        <v>313</v>
      </c>
    </row>
    <row r="37" spans="1:9" ht="15" customHeight="1" x14ac:dyDescent="0.2">
      <c r="A37" s="15">
        <v>1</v>
      </c>
      <c r="B37" s="335" t="s">
        <v>18</v>
      </c>
      <c r="C37" s="297" t="str">
        <f>"("&amp;Einheit_Waehrung&amp;")"</f>
        <v>(Mio. €)</v>
      </c>
      <c r="D37" s="298">
        <v>1226.3</v>
      </c>
      <c r="E37" s="299">
        <v>1308.3895500000001</v>
      </c>
      <c r="F37" s="298">
        <v>1359</v>
      </c>
      <c r="G37" s="299">
        <v>1401.9414300000001</v>
      </c>
      <c r="H37" s="298">
        <v>1256.7</v>
      </c>
      <c r="I37" s="299">
        <v>993.76701000000003</v>
      </c>
    </row>
    <row r="38" spans="1:9" s="8" customFormat="1" ht="15" customHeight="1" x14ac:dyDescent="0.2">
      <c r="A38" s="15">
        <v>1</v>
      </c>
      <c r="B38" s="297" t="s">
        <v>10</v>
      </c>
      <c r="C38" s="297" t="str">
        <f>C37</f>
        <v>(Mio. €)</v>
      </c>
      <c r="D38" s="298">
        <v>0</v>
      </c>
      <c r="E38" s="299">
        <v>0</v>
      </c>
      <c r="F38" s="298">
        <v>0</v>
      </c>
      <c r="G38" s="299">
        <v>0</v>
      </c>
      <c r="H38" s="298">
        <v>0</v>
      </c>
      <c r="I38" s="299">
        <v>0</v>
      </c>
    </row>
    <row r="39" spans="1:9" ht="15" customHeight="1" x14ac:dyDescent="0.2">
      <c r="A39" s="15">
        <v>1</v>
      </c>
      <c r="B39" s="300" t="s">
        <v>11</v>
      </c>
      <c r="C39" s="300" t="str">
        <f>C37</f>
        <v>(Mio. €)</v>
      </c>
      <c r="D39" s="301">
        <v>1375.9</v>
      </c>
      <c r="E39" s="302">
        <v>1456.9835399999999</v>
      </c>
      <c r="F39" s="301">
        <v>1531.6</v>
      </c>
      <c r="G39" s="302">
        <v>1552.6359299999999</v>
      </c>
      <c r="H39" s="301">
        <v>1360.8</v>
      </c>
      <c r="I39" s="302">
        <v>1041.43416</v>
      </c>
    </row>
    <row r="40" spans="1:9" ht="15" customHeight="1" x14ac:dyDescent="0.2">
      <c r="A40" s="15">
        <v>1</v>
      </c>
      <c r="B40" s="303" t="s">
        <v>10</v>
      </c>
      <c r="C40" s="303" t="str">
        <f>C37</f>
        <v>(Mio. €)</v>
      </c>
      <c r="D40" s="304">
        <v>0</v>
      </c>
      <c r="E40" s="305">
        <v>0</v>
      </c>
      <c r="F40" s="304">
        <v>14.4</v>
      </c>
      <c r="G40" s="305">
        <v>11.97667</v>
      </c>
      <c r="H40" s="304">
        <v>7.3</v>
      </c>
      <c r="I40" s="305">
        <v>-15.82635</v>
      </c>
    </row>
    <row r="41" spans="1:9" ht="15" customHeight="1" x14ac:dyDescent="0.2">
      <c r="A41" s="15">
        <v>1</v>
      </c>
      <c r="B41" s="297" t="s">
        <v>12</v>
      </c>
      <c r="C41" s="297" t="str">
        <f>C37</f>
        <v>(Mio. €)</v>
      </c>
      <c r="D41" s="298">
        <v>149.60000000000014</v>
      </c>
      <c r="E41" s="299">
        <v>148.59398999999985</v>
      </c>
      <c r="F41" s="298">
        <v>172.59999999999991</v>
      </c>
      <c r="G41" s="299">
        <v>150.69449999999983</v>
      </c>
      <c r="H41" s="298">
        <v>104.09999999999991</v>
      </c>
      <c r="I41" s="299">
        <v>47.667149999999992</v>
      </c>
    </row>
    <row r="42" spans="1:9" ht="15" customHeight="1" x14ac:dyDescent="0.2">
      <c r="A42" s="15">
        <v>1</v>
      </c>
      <c r="B42" s="366" t="s">
        <v>13</v>
      </c>
      <c r="C42" s="367"/>
      <c r="D42" s="304">
        <v>12.199298703416794</v>
      </c>
      <c r="E42" s="305">
        <v>11.357014430450002</v>
      </c>
      <c r="F42" s="304">
        <v>12.70051508462104</v>
      </c>
      <c r="G42" s="305">
        <v>10.748986853181151</v>
      </c>
      <c r="H42" s="304">
        <v>8.2835999045118083</v>
      </c>
      <c r="I42" s="305">
        <v>4.7966122361014971</v>
      </c>
    </row>
    <row r="43" spans="1:9" ht="15" customHeight="1" x14ac:dyDescent="0.2">
      <c r="A43" s="15"/>
      <c r="B43" s="310" t="s">
        <v>14</v>
      </c>
      <c r="C43" s="310" t="str">
        <f>C39</f>
        <v>(Mio. €)</v>
      </c>
      <c r="D43" s="311">
        <v>47.9</v>
      </c>
      <c r="E43" s="312">
        <v>51.142060000000001</v>
      </c>
      <c r="F43" s="311">
        <v>27.2</v>
      </c>
      <c r="G43" s="312">
        <v>55.871499999999997</v>
      </c>
      <c r="H43" s="313"/>
      <c r="I43" s="314"/>
    </row>
    <row r="44" spans="1:9" ht="15" customHeight="1" x14ac:dyDescent="0.2">
      <c r="A44" s="15"/>
      <c r="B44" s="310" t="s">
        <v>15</v>
      </c>
      <c r="C44" s="310" t="str">
        <f>C40</f>
        <v>(Mio. €)</v>
      </c>
      <c r="D44" s="311">
        <v>0</v>
      </c>
      <c r="E44" s="312">
        <v>0</v>
      </c>
      <c r="F44" s="311">
        <v>0</v>
      </c>
      <c r="G44" s="312">
        <v>0</v>
      </c>
      <c r="H44" s="315"/>
      <c r="I44" s="315"/>
    </row>
    <row r="45" spans="1:9" ht="15" customHeight="1" x14ac:dyDescent="0.2">
      <c r="A45" s="15"/>
      <c r="B45" s="310" t="s">
        <v>16</v>
      </c>
      <c r="C45" s="310" t="str">
        <f>C41</f>
        <v>(Mio. €)</v>
      </c>
      <c r="D45" s="316">
        <v>101.7</v>
      </c>
      <c r="E45" s="317">
        <v>97.45192999999999</v>
      </c>
      <c r="F45" s="316">
        <v>145.5</v>
      </c>
      <c r="G45" s="317">
        <v>94.822999999999993</v>
      </c>
      <c r="H45" s="315"/>
      <c r="I45" s="315"/>
    </row>
    <row r="46" spans="1:9" ht="12" customHeight="1" x14ac:dyDescent="0.2">
      <c r="A46" s="9"/>
      <c r="B46" s="297"/>
      <c r="C46" s="297"/>
      <c r="D46" s="19"/>
      <c r="E46" s="306"/>
      <c r="F46" s="19"/>
      <c r="G46" s="306"/>
      <c r="H46" s="19"/>
      <c r="I46" s="306"/>
    </row>
    <row r="47" spans="1:9" ht="30" customHeight="1" x14ac:dyDescent="0.2">
      <c r="A47" s="9"/>
      <c r="B47" s="22" t="s">
        <v>17</v>
      </c>
      <c r="C47" s="307" t="str">
        <f>C37</f>
        <v>(Mio. €)</v>
      </c>
      <c r="D47" s="23">
        <v>149.69999999999999</v>
      </c>
      <c r="E47" s="24">
        <v>148.59398999999999</v>
      </c>
      <c r="F47" s="23">
        <v>172.7</v>
      </c>
      <c r="G47" s="24">
        <v>150.69451000000001</v>
      </c>
      <c r="H47" s="25"/>
      <c r="I47" s="26"/>
    </row>
    <row r="48" spans="1:9" ht="15" customHeight="1" x14ac:dyDescent="0.2">
      <c r="A48" s="15">
        <v>0</v>
      </c>
      <c r="B48" s="366" t="s">
        <v>13</v>
      </c>
      <c r="C48" s="367"/>
      <c r="D48" s="304">
        <v>12.207453314849547</v>
      </c>
      <c r="E48" s="305">
        <v>11.357014430450013</v>
      </c>
      <c r="F48" s="304">
        <v>12.707873436350258</v>
      </c>
      <c r="G48" s="305">
        <v>10.748987566477723</v>
      </c>
      <c r="H48" s="308"/>
      <c r="I48" s="308"/>
    </row>
    <row r="49" spans="1:12" s="8" customFormat="1" ht="12" customHeight="1" x14ac:dyDescent="0.2">
      <c r="A49" s="9"/>
      <c r="B49" s="297" t="str">
        <f>FnRwbBerO</f>
        <v>* Für die Berechnung des Risikobarwertes wurde der dynamische Ansatz gem. § 5 Abs. 1 Nr. 2 PfandBarwertV verwendet.</v>
      </c>
      <c r="C49" s="297"/>
      <c r="D49" s="21"/>
      <c r="E49" s="21"/>
      <c r="F49" s="21"/>
      <c r="G49" s="21"/>
      <c r="H49" s="21"/>
      <c r="I49" s="21"/>
    </row>
    <row r="50" spans="1:12" s="8" customFormat="1" ht="20.100000000000001" customHeight="1" x14ac:dyDescent="0.2">
      <c r="A50" s="9"/>
    </row>
    <row r="51" spans="1:12" s="8" customFormat="1" ht="12.75" customHeight="1" x14ac:dyDescent="0.2">
      <c r="B51" s="368"/>
      <c r="C51" s="361"/>
      <c r="D51" s="361"/>
      <c r="E51" s="361"/>
      <c r="F51" s="361"/>
      <c r="G51" s="361"/>
      <c r="H51" s="361"/>
      <c r="J51" s="330"/>
    </row>
    <row r="52" spans="1:12" s="8" customFormat="1" ht="12.75" customHeight="1" x14ac:dyDescent="0.2">
      <c r="B52" s="353"/>
      <c r="C52" s="353"/>
      <c r="D52" s="353"/>
      <c r="E52" s="353"/>
      <c r="F52" s="353"/>
      <c r="G52" s="353"/>
      <c r="H52" s="353"/>
      <c r="I52" s="353"/>
      <c r="J52" s="353"/>
      <c r="K52" s="354"/>
      <c r="L52" s="354"/>
    </row>
    <row r="53" spans="1:12" ht="12" customHeight="1" x14ac:dyDescent="0.2">
      <c r="A53" s="28"/>
      <c r="B53" s="331" t="s">
        <v>19</v>
      </c>
      <c r="C53" s="355"/>
      <c r="D53" s="356"/>
      <c r="E53" s="354"/>
      <c r="F53" s="354"/>
      <c r="G53" s="353"/>
      <c r="H53" s="353"/>
      <c r="I53" s="357"/>
      <c r="J53" s="353"/>
      <c r="K53" s="353"/>
      <c r="L53" s="353"/>
    </row>
    <row r="54" spans="1:12" ht="24" customHeight="1" x14ac:dyDescent="0.2">
      <c r="B54" s="369" t="s">
        <v>20</v>
      </c>
      <c r="C54" s="362"/>
      <c r="D54" s="362"/>
      <c r="E54" s="362"/>
      <c r="F54" s="362"/>
      <c r="G54" s="362"/>
      <c r="H54" s="362"/>
      <c r="I54" s="362"/>
      <c r="J54" s="353"/>
      <c r="K54" s="353"/>
      <c r="L54" s="353"/>
    </row>
    <row r="55" spans="1:12" ht="12" customHeight="1" x14ac:dyDescent="0.2">
      <c r="B55" s="331" t="s">
        <v>21</v>
      </c>
      <c r="C55" s="353"/>
      <c r="D55" s="353"/>
      <c r="E55" s="353"/>
      <c r="F55" s="353"/>
      <c r="G55" s="353"/>
      <c r="H55" s="353"/>
      <c r="I55" s="353"/>
      <c r="J55" s="353"/>
      <c r="K55" s="353"/>
      <c r="L55" s="353"/>
    </row>
    <row r="56" spans="1:12" ht="12" customHeight="1" x14ac:dyDescent="0.2">
      <c r="B56" s="331" t="s">
        <v>22</v>
      </c>
      <c r="C56" s="355"/>
      <c r="D56" s="356"/>
      <c r="E56" s="354"/>
      <c r="F56" s="354"/>
      <c r="G56" s="353"/>
      <c r="H56" s="353"/>
      <c r="I56" s="357"/>
      <c r="J56" s="353"/>
      <c r="K56" s="353"/>
      <c r="L56" s="353"/>
    </row>
    <row r="57" spans="1:12" ht="12" customHeight="1" x14ac:dyDescent="0.2">
      <c r="B57" s="331" t="s">
        <v>23</v>
      </c>
      <c r="C57" s="353"/>
      <c r="D57" s="353"/>
      <c r="E57" s="353"/>
      <c r="F57" s="353"/>
      <c r="G57" s="353"/>
      <c r="H57" s="353"/>
      <c r="I57" s="353"/>
      <c r="J57" s="353"/>
      <c r="K57" s="353"/>
      <c r="L57" s="353"/>
    </row>
    <row r="58" spans="1:12" s="8" customFormat="1" ht="15" x14ac:dyDescent="0.2">
      <c r="B58" s="362"/>
      <c r="C58" s="362"/>
      <c r="D58" s="353"/>
      <c r="E58" s="353"/>
      <c r="F58" s="353"/>
      <c r="G58" s="353"/>
      <c r="H58" s="353"/>
      <c r="I58" s="353"/>
      <c r="J58" s="353"/>
      <c r="K58" s="354"/>
      <c r="L58" s="354"/>
    </row>
    <row r="59" spans="1:12" s="8" customFormat="1" ht="15" x14ac:dyDescent="0.2">
      <c r="B59" s="358" t="str">
        <f>"Hinweis: Die Überdeckung unter Berücksichtigung des vdp-Bonitätsdifferenzierungsmodells ist optional."</f>
        <v>Hinweis: Die Überdeckung unter Berücksichtigung des vdp-Bonitätsdifferenzierungsmodells ist optional.</v>
      </c>
      <c r="C59" s="353"/>
      <c r="D59" s="353"/>
      <c r="E59" s="353"/>
      <c r="F59" s="353"/>
      <c r="G59" s="353"/>
      <c r="H59" s="353"/>
      <c r="I59" s="353"/>
      <c r="J59" s="353"/>
      <c r="K59" s="354"/>
      <c r="L59" s="354"/>
    </row>
    <row r="60" spans="1:12" s="8" customFormat="1" ht="15" x14ac:dyDescent="0.2">
      <c r="B60" s="354"/>
      <c r="C60" s="354"/>
      <c r="D60" s="354"/>
      <c r="E60" s="354"/>
      <c r="F60" s="354"/>
      <c r="G60" s="354"/>
      <c r="H60" s="354"/>
      <c r="I60" s="354"/>
      <c r="J60" s="354"/>
      <c r="K60" s="354"/>
      <c r="L60" s="354"/>
    </row>
    <row r="61" spans="1:12" s="8" customFormat="1" ht="15" x14ac:dyDescent="0.2">
      <c r="B61" s="354"/>
      <c r="C61" s="354"/>
      <c r="D61" s="354"/>
      <c r="E61" s="354"/>
      <c r="F61" s="354"/>
      <c r="G61" s="354"/>
      <c r="H61" s="354"/>
      <c r="I61" s="354"/>
      <c r="J61" s="354"/>
      <c r="K61" s="354"/>
      <c r="L61" s="354"/>
    </row>
    <row r="62" spans="1:12" ht="12" customHeight="1" x14ac:dyDescent="0.2"/>
    <row r="63" spans="1:12" ht="30" customHeight="1" x14ac:dyDescent="0.2"/>
    <row r="64" spans="1:12" ht="15" customHeight="1" x14ac:dyDescent="0.2">
      <c r="B64" s="360"/>
      <c r="C64" s="360"/>
    </row>
    <row r="65" spans="2:9" ht="12" customHeight="1" x14ac:dyDescent="0.2"/>
    <row r="66" spans="2:9" ht="20.100000000000001" customHeight="1" x14ac:dyDescent="0.2"/>
    <row r="67" spans="2:9" s="8" customFormat="1" ht="13.9" customHeight="1" x14ac:dyDescent="0.2">
      <c r="D67" s="361"/>
      <c r="E67" s="361"/>
      <c r="F67" s="361"/>
      <c r="G67" s="361"/>
      <c r="H67" s="361"/>
      <c r="I67" s="361"/>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60"/>
      <c r="C74" s="360"/>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60"/>
      <c r="C80" s="360"/>
    </row>
    <row r="81" spans="2:10" ht="12" customHeight="1" x14ac:dyDescent="0.2"/>
    <row r="82" spans="2:10" ht="12.75" customHeight="1" x14ac:dyDescent="0.2"/>
    <row r="83" spans="2:10" ht="12.75" customHeight="1" x14ac:dyDescent="0.2"/>
    <row r="84" spans="2:10" s="27" customFormat="1" ht="12" customHeight="1" x14ac:dyDescent="0.2"/>
    <row r="85" spans="2:10" ht="24" customHeight="1" x14ac:dyDescent="0.2">
      <c r="B85" s="360"/>
      <c r="C85" s="360"/>
      <c r="D85" s="360"/>
      <c r="E85" s="360"/>
      <c r="F85" s="360"/>
      <c r="G85" s="360"/>
      <c r="H85" s="360"/>
      <c r="I85" s="360"/>
      <c r="J85" s="360"/>
    </row>
    <row r="86" spans="2:10" ht="12" customHeight="1" x14ac:dyDescent="0.2"/>
    <row r="87" spans="2:10" ht="12" customHeight="1" x14ac:dyDescent="0.2"/>
    <row r="88" spans="2:10" ht="12" customHeight="1" x14ac:dyDescent="0.2"/>
  </sheetData>
  <mergeCells count="20">
    <mergeCell ref="D19:E19"/>
    <mergeCell ref="F19:G19"/>
    <mergeCell ref="H19:I19"/>
    <mergeCell ref="B26:C26"/>
    <mergeCell ref="B32:C32"/>
    <mergeCell ref="B58:C58"/>
    <mergeCell ref="B64:C64"/>
    <mergeCell ref="D35:E35"/>
    <mergeCell ref="F35:G35"/>
    <mergeCell ref="H35:I35"/>
    <mergeCell ref="B42:C42"/>
    <mergeCell ref="B48:C48"/>
    <mergeCell ref="B51:H51"/>
    <mergeCell ref="B54:I54"/>
    <mergeCell ref="B85:J85"/>
    <mergeCell ref="D67:E67"/>
    <mergeCell ref="F67:G67"/>
    <mergeCell ref="H67:I67"/>
    <mergeCell ref="B74:C74"/>
    <mergeCell ref="B80:C80"/>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zoomScaleNormal="100" workbookViewId="0">
      <selection activeCell="C5" sqref="C5"/>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6" width="8.7109375" style="322" customWidth="1"/>
  </cols>
  <sheetData>
    <row r="1" spans="2:10" ht="5.0999999999999996" customHeight="1" x14ac:dyDescent="0.2"/>
    <row r="2" spans="2:10" ht="12.75" customHeight="1" x14ac:dyDescent="0.2">
      <c r="C2" s="197" t="s">
        <v>149</v>
      </c>
      <c r="D2" s="12"/>
      <c r="E2" s="12"/>
      <c r="F2" s="319"/>
      <c r="G2" s="319"/>
      <c r="H2" s="319"/>
      <c r="I2" s="319"/>
      <c r="J2" s="319"/>
    </row>
    <row r="3" spans="2:10" ht="12.75" customHeight="1" x14ac:dyDescent="0.2">
      <c r="H3" s="319"/>
      <c r="I3" s="319"/>
      <c r="J3" s="319"/>
    </row>
    <row r="4" spans="2:10" ht="12.75" customHeight="1" x14ac:dyDescent="0.2">
      <c r="C4" s="50" t="s">
        <v>169</v>
      </c>
      <c r="D4" s="12"/>
      <c r="E4" s="12"/>
      <c r="F4" s="319"/>
      <c r="G4" s="319"/>
      <c r="H4" s="319"/>
      <c r="I4" s="319"/>
      <c r="J4" s="319"/>
    </row>
    <row r="5" spans="2:10" ht="15" customHeight="1" x14ac:dyDescent="0.2">
      <c r="C5" s="50" t="str">
        <f>UebInstitutQuartal</f>
        <v>4. Quartal 2022</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240" t="s">
        <v>170</v>
      </c>
      <c r="F7" s="241"/>
      <c r="G7" s="241"/>
      <c r="H7" s="241"/>
      <c r="I7" s="241"/>
      <c r="J7" s="242"/>
    </row>
    <row r="8" spans="2:10" ht="12.75" customHeight="1" x14ac:dyDescent="0.2">
      <c r="C8" s="20"/>
      <c r="D8" s="20"/>
      <c r="E8" s="286" t="s">
        <v>52</v>
      </c>
      <c r="F8" s="328" t="s">
        <v>64</v>
      </c>
      <c r="G8" s="328"/>
      <c r="H8" s="328"/>
      <c r="I8" s="328"/>
      <c r="J8" s="329"/>
    </row>
    <row r="9" spans="2:10" ht="25.5" customHeight="1" x14ac:dyDescent="0.2">
      <c r="C9" s="20"/>
      <c r="D9" s="20"/>
      <c r="E9" s="243"/>
      <c r="F9" s="409" t="s">
        <v>171</v>
      </c>
      <c r="G9" s="410"/>
      <c r="H9" s="413" t="s">
        <v>172</v>
      </c>
      <c r="I9" s="422"/>
      <c r="J9" s="416" t="s">
        <v>173</v>
      </c>
    </row>
    <row r="10" spans="2:10" ht="12.75" customHeight="1" x14ac:dyDescent="0.2">
      <c r="C10" s="20"/>
      <c r="D10" s="20"/>
      <c r="E10" s="243"/>
      <c r="F10" s="411" t="s">
        <v>63</v>
      </c>
      <c r="G10" s="195" t="s">
        <v>64</v>
      </c>
      <c r="H10" s="411" t="s">
        <v>63</v>
      </c>
      <c r="I10" s="195" t="s">
        <v>64</v>
      </c>
      <c r="J10" s="420"/>
    </row>
    <row r="11" spans="2:10" ht="54.75" customHeight="1" x14ac:dyDescent="0.2">
      <c r="C11" s="90"/>
      <c r="D11" s="90"/>
      <c r="E11" s="245"/>
      <c r="F11" s="412"/>
      <c r="G11" s="291" t="s">
        <v>155</v>
      </c>
      <c r="H11" s="412"/>
      <c r="I11" s="287" t="s">
        <v>155</v>
      </c>
      <c r="J11" s="421"/>
    </row>
    <row r="12" spans="2:10" ht="12.75" customHeight="1" x14ac:dyDescent="0.2">
      <c r="B12" s="126"/>
      <c r="C12" s="127" t="s">
        <v>76</v>
      </c>
      <c r="D12" s="128" t="str">
        <f>AktQuartal</f>
        <v>4. Quartal</v>
      </c>
      <c r="E12" s="216" t="str">
        <f>Einheit_Waehrung</f>
        <v>Mio. €</v>
      </c>
      <c r="F12" s="217" t="str">
        <f>E12</f>
        <v>Mio. €</v>
      </c>
      <c r="G12" s="217" t="str">
        <f>E12</f>
        <v>Mio. €</v>
      </c>
      <c r="H12" s="217" t="str">
        <f>G12</f>
        <v>Mio. €</v>
      </c>
      <c r="I12" s="217" t="str">
        <f>F12</f>
        <v>Mio. €</v>
      </c>
      <c r="J12" s="219" t="str">
        <f>F12</f>
        <v>Mio. €</v>
      </c>
    </row>
    <row r="13" spans="2:10" ht="12.75" customHeight="1" x14ac:dyDescent="0.2">
      <c r="B13" s="129" t="s">
        <v>77</v>
      </c>
      <c r="C13" s="68" t="s">
        <v>78</v>
      </c>
      <c r="D13" s="69" t="str">
        <f>"Jahr "&amp;AktJahr</f>
        <v>Jahr 2022</v>
      </c>
      <c r="E13" s="220">
        <v>0</v>
      </c>
      <c r="F13" s="70">
        <v>0</v>
      </c>
      <c r="G13" s="70">
        <v>0</v>
      </c>
      <c r="H13" s="109">
        <v>0</v>
      </c>
      <c r="I13" s="70">
        <v>0</v>
      </c>
      <c r="J13" s="221">
        <v>0</v>
      </c>
    </row>
    <row r="14" spans="2:10" ht="12.75" customHeight="1" x14ac:dyDescent="0.2">
      <c r="B14" s="129"/>
      <c r="C14" s="44"/>
      <c r="D14" s="44" t="str">
        <f>"Jahr "&amp;(AktJahr-1)</f>
        <v>Jahr 2021</v>
      </c>
      <c r="E14" s="274">
        <v>0</v>
      </c>
      <c r="F14" s="112">
        <v>0</v>
      </c>
      <c r="G14" s="112">
        <v>0</v>
      </c>
      <c r="H14" s="115">
        <v>0</v>
      </c>
      <c r="I14" s="112">
        <v>0</v>
      </c>
      <c r="J14" s="235">
        <v>0</v>
      </c>
    </row>
    <row r="15" spans="2:10" ht="12.75" customHeight="1" x14ac:dyDescent="0.2">
      <c r="B15" s="129" t="s">
        <v>79</v>
      </c>
      <c r="C15" s="68" t="s">
        <v>80</v>
      </c>
      <c r="D15" s="69" t="str">
        <f>$D$13</f>
        <v>Jahr 2022</v>
      </c>
      <c r="E15" s="220">
        <v>0</v>
      </c>
      <c r="F15" s="70">
        <v>0</v>
      </c>
      <c r="G15" s="70">
        <v>0</v>
      </c>
      <c r="H15" s="109">
        <v>0</v>
      </c>
      <c r="I15" s="70">
        <v>0</v>
      </c>
      <c r="J15" s="221">
        <v>0</v>
      </c>
    </row>
    <row r="16" spans="2:10" ht="12.75" customHeight="1" x14ac:dyDescent="0.2">
      <c r="B16" s="129"/>
      <c r="C16" s="44"/>
      <c r="D16" s="44" t="str">
        <f>$D$14</f>
        <v>Jahr 2021</v>
      </c>
      <c r="E16" s="277">
        <v>0</v>
      </c>
      <c r="F16" s="236">
        <v>0</v>
      </c>
      <c r="G16" s="236">
        <v>0</v>
      </c>
      <c r="H16" s="288">
        <v>0</v>
      </c>
      <c r="I16" s="236">
        <v>0</v>
      </c>
      <c r="J16" s="237">
        <v>0</v>
      </c>
    </row>
    <row r="17" spans="3:10" ht="12.75" customHeight="1" x14ac:dyDescent="0.2">
      <c r="C17" s="130" t="str">
        <f>IF(INT(AktJahrMonat)&gt;201503,"","Hinweis: Die detaillierten Weiteren Deckungswerte werden erst ab Q2 2014 erfasst; für die vorausgehenden Quartale liegen bislang keine geeigneten Daten vor.")</f>
        <v/>
      </c>
      <c r="D17" s="326"/>
      <c r="E17" s="326"/>
      <c r="F17" s="326"/>
      <c r="G17" s="326"/>
      <c r="H17" s="326"/>
      <c r="I17" s="326"/>
      <c r="J17" s="326"/>
    </row>
    <row r="18" spans="3:10" ht="12.75" customHeight="1" x14ac:dyDescent="0.2"/>
    <row r="19" spans="3:10" ht="12.75" customHeight="1" x14ac:dyDescent="0.2">
      <c r="C19" s="20" t="s">
        <v>156</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C19" sqref="C19"/>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5" width="8.7109375" style="322" customWidth="1"/>
  </cols>
  <sheetData>
    <row r="1" spans="2:10" ht="5.0999999999999996" customHeight="1" x14ac:dyDescent="0.2"/>
    <row r="2" spans="2:10" ht="12.75" customHeight="1" x14ac:dyDescent="0.2">
      <c r="C2" s="12" t="s">
        <v>149</v>
      </c>
      <c r="D2" s="12"/>
      <c r="E2" s="12"/>
      <c r="F2" s="319"/>
      <c r="G2" s="319"/>
      <c r="H2" s="319"/>
      <c r="I2" s="319"/>
      <c r="J2" s="319"/>
    </row>
    <row r="3" spans="2:10" ht="12.75" customHeight="1" x14ac:dyDescent="0.2">
      <c r="H3" s="319"/>
      <c r="I3" s="319"/>
      <c r="J3" s="319"/>
    </row>
    <row r="4" spans="2:10" ht="12.75" customHeight="1" x14ac:dyDescent="0.2">
      <c r="C4" s="334" t="s">
        <v>150</v>
      </c>
      <c r="D4" s="12"/>
      <c r="E4" s="12"/>
      <c r="F4" s="319"/>
      <c r="G4" s="319"/>
      <c r="H4" s="319"/>
      <c r="I4" s="319"/>
      <c r="J4" s="319"/>
    </row>
    <row r="5" spans="2:10" ht="15" customHeight="1" x14ac:dyDescent="0.2">
      <c r="C5" s="334" t="str">
        <f>+StTai!B17</f>
        <v>4. Quartal 2023</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423" t="s">
        <v>151</v>
      </c>
      <c r="F7" s="424"/>
      <c r="G7" s="424"/>
      <c r="H7" s="424"/>
      <c r="I7" s="424"/>
      <c r="J7" s="425"/>
    </row>
    <row r="8" spans="2:10" ht="12.75" customHeight="1" x14ac:dyDescent="0.2">
      <c r="C8" s="20"/>
      <c r="D8" s="20"/>
      <c r="E8" s="286" t="s">
        <v>52</v>
      </c>
      <c r="F8" s="426" t="s">
        <v>64</v>
      </c>
      <c r="G8" s="427"/>
      <c r="H8" s="427"/>
      <c r="I8" s="427"/>
      <c r="J8" s="417"/>
    </row>
    <row r="9" spans="2:10" ht="25.5" customHeight="1" x14ac:dyDescent="0.2">
      <c r="C9" s="20"/>
      <c r="D9" s="20"/>
      <c r="E9" s="243"/>
      <c r="F9" s="409" t="s">
        <v>152</v>
      </c>
      <c r="G9" s="410"/>
      <c r="H9" s="413" t="s">
        <v>153</v>
      </c>
      <c r="I9" s="422"/>
      <c r="J9" s="416" t="s">
        <v>154</v>
      </c>
    </row>
    <row r="10" spans="2:10" ht="12.75" customHeight="1" x14ac:dyDescent="0.2">
      <c r="C10" s="20"/>
      <c r="D10" s="20"/>
      <c r="E10" s="243"/>
      <c r="F10" s="411" t="s">
        <v>63</v>
      </c>
      <c r="G10" s="194" t="s">
        <v>64</v>
      </c>
      <c r="H10" s="418" t="s">
        <v>63</v>
      </c>
      <c r="I10" s="195" t="s">
        <v>64</v>
      </c>
      <c r="J10" s="420"/>
    </row>
    <row r="11" spans="2:10" ht="53.25" customHeight="1" x14ac:dyDescent="0.2">
      <c r="C11" s="90"/>
      <c r="D11" s="90"/>
      <c r="E11" s="245"/>
      <c r="F11" s="412"/>
      <c r="G11" s="287" t="s">
        <v>155</v>
      </c>
      <c r="H11" s="419"/>
      <c r="I11" s="287" t="s">
        <v>155</v>
      </c>
      <c r="J11" s="421"/>
    </row>
    <row r="12" spans="2:10" ht="12.75" customHeight="1" x14ac:dyDescent="0.2">
      <c r="B12" s="126"/>
      <c r="C12" s="127" t="s">
        <v>76</v>
      </c>
      <c r="D12" s="128" t="str">
        <f>+LEFT(C5,10)</f>
        <v>4. Quartal</v>
      </c>
      <c r="E12" s="216" t="s">
        <v>308</v>
      </c>
      <c r="F12" s="217" t="s">
        <v>308</v>
      </c>
      <c r="G12" s="217" t="s">
        <v>308</v>
      </c>
      <c r="H12" s="217" t="s">
        <v>308</v>
      </c>
      <c r="I12" s="217" t="s">
        <v>308</v>
      </c>
      <c r="J12" s="219" t="s">
        <v>308</v>
      </c>
    </row>
    <row r="13" spans="2:10" ht="12.75" customHeight="1" x14ac:dyDescent="0.2">
      <c r="B13" s="129" t="s">
        <v>77</v>
      </c>
      <c r="C13" s="68" t="s">
        <v>78</v>
      </c>
      <c r="D13" s="69" t="s">
        <v>309</v>
      </c>
      <c r="E13" s="220">
        <v>1240.4000000000001</v>
      </c>
      <c r="F13" s="70">
        <v>0</v>
      </c>
      <c r="G13" s="70">
        <v>0</v>
      </c>
      <c r="H13" s="70">
        <v>0</v>
      </c>
      <c r="I13" s="70">
        <v>0</v>
      </c>
      <c r="J13" s="221">
        <v>1240.4000000000001</v>
      </c>
    </row>
    <row r="14" spans="2:10" ht="12.75" customHeight="1" x14ac:dyDescent="0.2">
      <c r="B14" s="129"/>
      <c r="C14" s="44"/>
      <c r="D14" s="44" t="s">
        <v>310</v>
      </c>
      <c r="E14" s="274">
        <v>581.41418969999995</v>
      </c>
      <c r="F14" s="112">
        <v>0</v>
      </c>
      <c r="G14" s="112">
        <v>0</v>
      </c>
      <c r="H14" s="112">
        <v>1</v>
      </c>
      <c r="I14" s="112">
        <v>0</v>
      </c>
      <c r="J14" s="235">
        <v>580.41418969999995</v>
      </c>
    </row>
    <row r="15" spans="2:10" ht="12.75" customHeight="1" x14ac:dyDescent="0.2">
      <c r="B15" s="129" t="s">
        <v>79</v>
      </c>
      <c r="C15" s="68" t="s">
        <v>80</v>
      </c>
      <c r="D15" s="69" t="s">
        <v>309</v>
      </c>
      <c r="E15" s="220">
        <v>1230</v>
      </c>
      <c r="F15" s="70">
        <v>0</v>
      </c>
      <c r="G15" s="70">
        <v>0</v>
      </c>
      <c r="H15" s="70">
        <v>0</v>
      </c>
      <c r="I15" s="70">
        <v>0</v>
      </c>
      <c r="J15" s="221">
        <v>1230</v>
      </c>
    </row>
    <row r="16" spans="2:10" ht="12.75" customHeight="1" x14ac:dyDescent="0.2">
      <c r="B16" s="129"/>
      <c r="C16" s="44"/>
      <c r="D16" s="44" t="s">
        <v>310</v>
      </c>
      <c r="E16" s="274">
        <v>571</v>
      </c>
      <c r="F16" s="112">
        <v>0</v>
      </c>
      <c r="G16" s="112">
        <v>0</v>
      </c>
      <c r="H16" s="112">
        <v>1</v>
      </c>
      <c r="I16" s="112">
        <v>0</v>
      </c>
      <c r="J16" s="235">
        <v>570</v>
      </c>
    </row>
    <row r="17" spans="2:10" ht="12.75" customHeight="1" x14ac:dyDescent="0.2">
      <c r="B17" s="129" t="s">
        <v>91</v>
      </c>
      <c r="C17" s="68" t="s">
        <v>92</v>
      </c>
      <c r="D17" s="69" t="s">
        <v>309</v>
      </c>
      <c r="E17" s="220">
        <v>10.4</v>
      </c>
      <c r="F17" s="70">
        <v>0</v>
      </c>
      <c r="G17" s="70">
        <v>0</v>
      </c>
      <c r="H17" s="70">
        <v>0</v>
      </c>
      <c r="I17" s="70">
        <v>0</v>
      </c>
      <c r="J17" s="221">
        <v>10.4</v>
      </c>
    </row>
    <row r="18" spans="2:10" ht="12.75" customHeight="1" x14ac:dyDescent="0.2">
      <c r="B18" s="129"/>
      <c r="C18" s="44"/>
      <c r="D18" s="44" t="s">
        <v>310</v>
      </c>
      <c r="E18" s="274">
        <v>10.4141897</v>
      </c>
      <c r="F18" s="112">
        <v>0</v>
      </c>
      <c r="G18" s="112">
        <v>0</v>
      </c>
      <c r="H18" s="112">
        <v>0</v>
      </c>
      <c r="I18" s="112">
        <v>0</v>
      </c>
      <c r="J18" s="235">
        <v>10.4141897</v>
      </c>
    </row>
    <row r="19" spans="2:10" ht="12.75" customHeight="1" x14ac:dyDescent="0.2">
      <c r="C19" s="130" t="str">
        <f>IF(INT(AktJahrMonat)&gt;201503,"","Hinweis: Die detaillierten Weiteren Deckungswerte werden erst ab Q2 2014 erfasst; für die vorausgehenden Quartale liegen bislang keine geeigneten Daten vor.")</f>
        <v/>
      </c>
      <c r="D19" s="326"/>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workbookViewId="0">
      <selection activeCell="C17" sqref="C17"/>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6" width="18.7109375" style="322" customWidth="1"/>
    <col min="7" max="7" width="16" style="322" customWidth="1"/>
    <col min="8" max="8" width="18.7109375" style="322" customWidth="1"/>
    <col min="9" max="11" width="16" style="322" customWidth="1"/>
    <col min="12" max="1027" width="8.7109375" style="322" customWidth="1"/>
  </cols>
  <sheetData>
    <row r="1" spans="2:11" ht="5.0999999999999996" customHeight="1" x14ac:dyDescent="0.2"/>
    <row r="2" spans="2:11" ht="12.75" customHeight="1" x14ac:dyDescent="0.2">
      <c r="C2" s="12" t="s">
        <v>157</v>
      </c>
      <c r="D2" s="12"/>
      <c r="E2" s="12"/>
      <c r="F2" s="12"/>
      <c r="G2" s="319"/>
      <c r="H2" s="12"/>
      <c r="I2" s="319"/>
      <c r="J2" s="319"/>
      <c r="K2" s="319"/>
    </row>
    <row r="3" spans="2:11" ht="12.75" customHeight="1" x14ac:dyDescent="0.2">
      <c r="H3" s="319"/>
      <c r="I3" s="319"/>
      <c r="J3" s="319"/>
      <c r="K3" s="319"/>
    </row>
    <row r="4" spans="2:11" ht="12.75" customHeight="1" x14ac:dyDescent="0.2">
      <c r="C4" s="334" t="s">
        <v>158</v>
      </c>
      <c r="D4" s="12"/>
      <c r="E4" s="12"/>
      <c r="F4" s="319"/>
      <c r="G4" s="319"/>
      <c r="H4" s="319"/>
      <c r="I4" s="319"/>
      <c r="J4" s="319"/>
      <c r="K4" s="319"/>
    </row>
    <row r="5" spans="2:11" ht="15" customHeight="1" x14ac:dyDescent="0.2">
      <c r="C5" s="334" t="str">
        <f>+StTwh!C5</f>
        <v>4. Quartal 2023</v>
      </c>
      <c r="D5" s="319"/>
      <c r="E5" s="319"/>
      <c r="F5" s="319"/>
      <c r="G5" s="319"/>
      <c r="H5" s="319"/>
      <c r="I5" s="319"/>
      <c r="J5" s="319"/>
      <c r="K5" s="319"/>
    </row>
    <row r="6" spans="2:11" ht="12.75" customHeight="1" x14ac:dyDescent="0.2">
      <c r="C6" s="319"/>
      <c r="D6" s="319"/>
      <c r="E6" s="319"/>
      <c r="F6" s="319"/>
      <c r="G6" s="319"/>
      <c r="H6" s="319"/>
      <c r="I6" s="319"/>
      <c r="J6" s="319"/>
      <c r="K6" s="319"/>
    </row>
    <row r="7" spans="2:11" ht="15" customHeight="1" x14ac:dyDescent="0.2">
      <c r="C7" s="125"/>
      <c r="D7" s="20"/>
      <c r="E7" s="423" t="s">
        <v>159</v>
      </c>
      <c r="F7" s="424"/>
      <c r="G7" s="424"/>
      <c r="H7" s="424"/>
      <c r="I7" s="424"/>
      <c r="J7" s="425"/>
      <c r="K7" s="352"/>
    </row>
    <row r="8" spans="2:11" ht="12.75" customHeight="1" x14ac:dyDescent="0.2">
      <c r="C8" s="20"/>
      <c r="D8" s="20"/>
      <c r="E8" s="286" t="s">
        <v>52</v>
      </c>
      <c r="F8" s="426" t="s">
        <v>64</v>
      </c>
      <c r="G8" s="427"/>
      <c r="H8" s="427"/>
      <c r="I8" s="427"/>
      <c r="J8" s="427"/>
      <c r="K8" s="417"/>
    </row>
    <row r="9" spans="2:11" ht="25.5" customHeight="1" x14ac:dyDescent="0.2">
      <c r="C9" s="20"/>
      <c r="D9" s="20"/>
      <c r="E9" s="243"/>
      <c r="F9" s="428" t="s">
        <v>160</v>
      </c>
      <c r="G9" s="396"/>
      <c r="H9" s="413" t="s">
        <v>161</v>
      </c>
      <c r="I9" s="422"/>
      <c r="J9" s="416" t="s">
        <v>162</v>
      </c>
      <c r="K9" s="417"/>
    </row>
    <row r="10" spans="2:11" ht="12.75" customHeight="1" x14ac:dyDescent="0.2">
      <c r="C10" s="20"/>
      <c r="D10" s="20"/>
      <c r="E10" s="243"/>
      <c r="F10" s="411" t="s">
        <v>63</v>
      </c>
      <c r="G10" s="196" t="s">
        <v>64</v>
      </c>
      <c r="H10" s="418" t="s">
        <v>63</v>
      </c>
      <c r="I10" s="196" t="s">
        <v>64</v>
      </c>
      <c r="J10" s="418" t="s">
        <v>63</v>
      </c>
      <c r="K10" s="289" t="s">
        <v>64</v>
      </c>
    </row>
    <row r="11" spans="2:11" ht="57" customHeight="1" x14ac:dyDescent="0.2">
      <c r="C11" s="90"/>
      <c r="D11" s="90"/>
      <c r="E11" s="245"/>
      <c r="F11" s="412"/>
      <c r="G11" s="287" t="s">
        <v>163</v>
      </c>
      <c r="H11" s="419"/>
      <c r="I11" s="287" t="s">
        <v>163</v>
      </c>
      <c r="J11" s="419"/>
      <c r="K11" s="290" t="s">
        <v>163</v>
      </c>
    </row>
    <row r="12" spans="2:11" ht="12.75" customHeight="1" x14ac:dyDescent="0.2">
      <c r="B12" s="126"/>
      <c r="C12" s="127" t="s">
        <v>76</v>
      </c>
      <c r="D12" s="128" t="str">
        <f>+LEFT(C5,10)</f>
        <v>4. Quartal</v>
      </c>
      <c r="E12" s="216" t="str">
        <f>Einheit_Waehrung</f>
        <v>Mio. €</v>
      </c>
      <c r="F12" s="217" t="str">
        <f>E12</f>
        <v>Mio. €</v>
      </c>
      <c r="G12" s="217" t="str">
        <f>E12</f>
        <v>Mio. €</v>
      </c>
      <c r="H12" s="217" t="str">
        <f>E12</f>
        <v>Mio. €</v>
      </c>
      <c r="I12" s="217" t="str">
        <f>E12</f>
        <v>Mio. €</v>
      </c>
      <c r="J12" s="217" t="str">
        <f>E12</f>
        <v>Mio. €</v>
      </c>
      <c r="K12" s="219" t="str">
        <f>E12</f>
        <v>Mio. €</v>
      </c>
    </row>
    <row r="13" spans="2:11" ht="12.75" customHeight="1" x14ac:dyDescent="0.2">
      <c r="B13" s="129" t="s">
        <v>77</v>
      </c>
      <c r="C13" s="68" t="s">
        <v>78</v>
      </c>
      <c r="D13" s="69" t="s">
        <v>309</v>
      </c>
      <c r="E13" s="220">
        <v>14.36</v>
      </c>
      <c r="F13" s="70">
        <v>0</v>
      </c>
      <c r="G13" s="109">
        <v>0</v>
      </c>
      <c r="H13" s="70">
        <v>14.36</v>
      </c>
      <c r="I13" s="109">
        <v>0</v>
      </c>
      <c r="J13" s="70">
        <v>0</v>
      </c>
      <c r="K13" s="221">
        <v>0</v>
      </c>
    </row>
    <row r="14" spans="2:11" ht="12.75" customHeight="1" x14ac:dyDescent="0.2">
      <c r="B14" s="129"/>
      <c r="C14" s="44"/>
      <c r="D14" s="44" t="s">
        <v>310</v>
      </c>
      <c r="E14" s="274"/>
      <c r="F14" s="112"/>
      <c r="G14" s="115">
        <v>0</v>
      </c>
      <c r="H14" s="112"/>
      <c r="I14" s="115">
        <v>0</v>
      </c>
      <c r="J14" s="112">
        <v>0</v>
      </c>
      <c r="K14" s="235">
        <v>0</v>
      </c>
    </row>
    <row r="15" spans="2:11" ht="12.75" customHeight="1" x14ac:dyDescent="0.2">
      <c r="B15" s="129" t="s">
        <v>79</v>
      </c>
      <c r="C15" s="68" t="s">
        <v>80</v>
      </c>
      <c r="D15" s="69" t="s">
        <v>309</v>
      </c>
      <c r="E15" s="220">
        <v>14.36</v>
      </c>
      <c r="F15" s="70">
        <v>0</v>
      </c>
      <c r="G15" s="109">
        <v>0</v>
      </c>
      <c r="H15" s="70">
        <v>14.36</v>
      </c>
      <c r="I15" s="109">
        <v>0</v>
      </c>
      <c r="J15" s="70">
        <v>0</v>
      </c>
      <c r="K15" s="221">
        <v>0</v>
      </c>
    </row>
    <row r="16" spans="2:11" ht="12.75" customHeight="1" x14ac:dyDescent="0.2">
      <c r="B16" s="129"/>
      <c r="C16" s="44"/>
      <c r="D16" s="44" t="s">
        <v>310</v>
      </c>
      <c r="E16" s="274"/>
      <c r="F16" s="112"/>
      <c r="G16" s="115">
        <v>0</v>
      </c>
      <c r="H16" s="112"/>
      <c r="I16" s="115">
        <v>0</v>
      </c>
      <c r="J16" s="112">
        <v>0</v>
      </c>
      <c r="K16" s="235">
        <v>0</v>
      </c>
    </row>
    <row r="17" spans="3:10" ht="12.75" customHeight="1" x14ac:dyDescent="0.2">
      <c r="C17" s="350" t="str">
        <f>IF(INT(AktJahrMonat)&gt;201503,"","Hinweis: Die detaillierten Weiteren Deckungswerte werden erst ab Q2 2014 erfasst; für die vorausgehenden Quartale liegen bislang keine geeigneten Daten vor.")</f>
        <v/>
      </c>
      <c r="D17" s="351"/>
      <c r="E17" s="351"/>
      <c r="F17" s="351"/>
      <c r="H17" s="351"/>
      <c r="J17" s="351"/>
    </row>
    <row r="18" spans="3:10" ht="12.75" customHeight="1" x14ac:dyDescent="0.2"/>
    <row r="19" spans="3:10" ht="12.75" customHeight="1" x14ac:dyDescent="0.2">
      <c r="C19" s="20"/>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55" workbookViewId="0">
      <selection activeCell="E6" sqref="E6"/>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2" spans="2:5" x14ac:dyDescent="0.2">
      <c r="B2" s="197" t="s">
        <v>174</v>
      </c>
    </row>
    <row r="4" spans="2:5" x14ac:dyDescent="0.2">
      <c r="B4" s="334" t="s">
        <v>175</v>
      </c>
    </row>
    <row r="5" spans="2:5" x14ac:dyDescent="0.2">
      <c r="B5" s="334" t="str">
        <f>+StTai!B17</f>
        <v>4. Quartal 2023</v>
      </c>
    </row>
    <row r="6" spans="2:5" x14ac:dyDescent="0.2">
      <c r="B6" s="318"/>
    </row>
    <row r="7" spans="2:5" x14ac:dyDescent="0.2">
      <c r="B7" s="344" t="s">
        <v>9</v>
      </c>
      <c r="C7" s="335"/>
      <c r="D7" s="335"/>
      <c r="E7" s="335"/>
    </row>
    <row r="8" spans="2:5" ht="13.5" customHeight="1" thickBot="1" x14ac:dyDescent="0.25">
      <c r="B8" s="131"/>
      <c r="C8" s="132"/>
      <c r="D8" s="323" t="s">
        <v>312</v>
      </c>
      <c r="E8" s="324" t="s">
        <v>313</v>
      </c>
    </row>
    <row r="9" spans="2:5" x14ac:dyDescent="0.2">
      <c r="B9" s="347" t="s">
        <v>176</v>
      </c>
      <c r="C9" s="173" t="s">
        <v>40</v>
      </c>
      <c r="D9" s="186">
        <v>35241.300000000003</v>
      </c>
      <c r="E9" s="187">
        <v>31693.890350000001</v>
      </c>
    </row>
    <row r="10" spans="2:5" s="134" customFormat="1" ht="21.75" customHeight="1" thickBot="1" x14ac:dyDescent="0.25">
      <c r="B10" s="208" t="s">
        <v>177</v>
      </c>
      <c r="C10" s="135" t="s">
        <v>178</v>
      </c>
      <c r="D10" s="136">
        <v>96.1</v>
      </c>
      <c r="E10" s="176">
        <v>91</v>
      </c>
    </row>
    <row r="11" spans="2:5" ht="13.5" customHeight="1" thickBot="1" x14ac:dyDescent="0.25">
      <c r="B11" s="345"/>
      <c r="C11" s="335"/>
      <c r="D11" s="335"/>
      <c r="E11" s="346"/>
    </row>
    <row r="12" spans="2:5" x14ac:dyDescent="0.2">
      <c r="B12" s="348" t="s">
        <v>11</v>
      </c>
      <c r="C12" s="209" t="s">
        <v>40</v>
      </c>
      <c r="D12" s="174">
        <v>37551.199999999997</v>
      </c>
      <c r="E12" s="175">
        <v>34376.976909999998</v>
      </c>
    </row>
    <row r="13" spans="2:5" ht="30" customHeight="1" x14ac:dyDescent="0.2">
      <c r="B13" s="198" t="s">
        <v>179</v>
      </c>
      <c r="C13" s="138" t="s">
        <v>40</v>
      </c>
      <c r="D13" s="139">
        <v>0</v>
      </c>
      <c r="E13" s="178">
        <v>0</v>
      </c>
    </row>
    <row r="14" spans="2:5" ht="31.5" customHeight="1" x14ac:dyDescent="0.2">
      <c r="B14" s="199" t="s">
        <v>180</v>
      </c>
      <c r="C14" s="138" t="s">
        <v>40</v>
      </c>
      <c r="D14" s="139">
        <v>0</v>
      </c>
      <c r="E14" s="178">
        <v>0</v>
      </c>
    </row>
    <row r="15" spans="2:5" ht="31.5" customHeight="1" x14ac:dyDescent="0.2">
      <c r="B15" s="199" t="s">
        <v>181</v>
      </c>
      <c r="C15" s="140" t="s">
        <v>40</v>
      </c>
      <c r="D15" s="139">
        <v>0</v>
      </c>
      <c r="E15" s="178">
        <v>0</v>
      </c>
    </row>
    <row r="16" spans="2:5" ht="31.5" customHeight="1" x14ac:dyDescent="0.2">
      <c r="B16" s="199" t="s">
        <v>182</v>
      </c>
      <c r="C16" s="140" t="s">
        <v>40</v>
      </c>
      <c r="D16" s="139">
        <v>0</v>
      </c>
      <c r="E16" s="178">
        <v>0</v>
      </c>
    </row>
    <row r="17" spans="2:5" ht="31.5" customHeight="1" x14ac:dyDescent="0.2">
      <c r="B17" s="200" t="s">
        <v>183</v>
      </c>
      <c r="C17" s="140" t="s">
        <v>40</v>
      </c>
      <c r="D17" s="139">
        <v>0</v>
      </c>
      <c r="E17" s="178">
        <v>0</v>
      </c>
    </row>
    <row r="18" spans="2:5" s="134" customFormat="1" ht="21" customHeight="1" x14ac:dyDescent="0.2">
      <c r="B18" s="201" t="s">
        <v>184</v>
      </c>
      <c r="C18" s="140" t="s">
        <v>178</v>
      </c>
      <c r="D18" s="139">
        <v>95.9</v>
      </c>
      <c r="E18" s="178">
        <v>96</v>
      </c>
    </row>
    <row r="19" spans="2:5" x14ac:dyDescent="0.2">
      <c r="B19" s="429" t="s">
        <v>185</v>
      </c>
      <c r="C19" s="138" t="s">
        <v>186</v>
      </c>
      <c r="D19" s="139">
        <v>0</v>
      </c>
      <c r="E19" s="178">
        <v>0</v>
      </c>
    </row>
    <row r="20" spans="2:5" x14ac:dyDescent="0.2">
      <c r="B20" s="430"/>
      <c r="C20" s="140" t="s">
        <v>187</v>
      </c>
      <c r="D20" s="139">
        <v>870.9</v>
      </c>
      <c r="E20" s="178">
        <v>795.22060999999997</v>
      </c>
    </row>
    <row r="21" spans="2:5" x14ac:dyDescent="0.2">
      <c r="B21" s="430"/>
      <c r="C21" s="140" t="s">
        <v>188</v>
      </c>
      <c r="D21" s="139">
        <v>0</v>
      </c>
      <c r="E21" s="178">
        <v>0</v>
      </c>
    </row>
    <row r="22" spans="2:5" x14ac:dyDescent="0.2">
      <c r="B22" s="430"/>
      <c r="C22" s="140" t="s">
        <v>189</v>
      </c>
      <c r="D22" s="139">
        <v>0</v>
      </c>
      <c r="E22" s="178">
        <v>0</v>
      </c>
    </row>
    <row r="23" spans="2:5" x14ac:dyDescent="0.2">
      <c r="B23" s="430"/>
      <c r="C23" s="140" t="s">
        <v>190</v>
      </c>
      <c r="D23" s="139">
        <v>-113.6</v>
      </c>
      <c r="E23" s="178">
        <v>-120.44662</v>
      </c>
    </row>
    <row r="24" spans="2:5" x14ac:dyDescent="0.2">
      <c r="B24" s="430"/>
      <c r="C24" s="140" t="s">
        <v>191</v>
      </c>
      <c r="D24" s="139">
        <v>0</v>
      </c>
      <c r="E24" s="178">
        <v>0</v>
      </c>
    </row>
    <row r="25" spans="2:5" x14ac:dyDescent="0.2">
      <c r="B25" s="430"/>
      <c r="C25" s="140" t="s">
        <v>192</v>
      </c>
      <c r="D25" s="139">
        <v>0</v>
      </c>
      <c r="E25" s="178">
        <v>0</v>
      </c>
    </row>
    <row r="26" spans="2:5" x14ac:dyDescent="0.2">
      <c r="B26" s="430"/>
      <c r="C26" s="140" t="s">
        <v>193</v>
      </c>
      <c r="D26" s="139">
        <v>0</v>
      </c>
      <c r="E26" s="178">
        <v>0</v>
      </c>
    </row>
    <row r="27" spans="2:5" x14ac:dyDescent="0.2">
      <c r="B27" s="430"/>
      <c r="C27" s="140" t="s">
        <v>194</v>
      </c>
      <c r="D27" s="139">
        <v>0</v>
      </c>
      <c r="E27" s="178">
        <v>0</v>
      </c>
    </row>
    <row r="28" spans="2:5" x14ac:dyDescent="0.2">
      <c r="B28" s="430"/>
      <c r="C28" s="140" t="s">
        <v>195</v>
      </c>
      <c r="D28" s="139">
        <v>-19.600000000000001</v>
      </c>
      <c r="E28" s="178">
        <v>450.32924000000003</v>
      </c>
    </row>
    <row r="29" spans="2:5" x14ac:dyDescent="0.2">
      <c r="B29" s="202"/>
      <c r="C29" s="140" t="s">
        <v>196</v>
      </c>
      <c r="D29" s="139">
        <v>0</v>
      </c>
      <c r="E29" s="178">
        <v>0</v>
      </c>
    </row>
    <row r="30" spans="2:5" ht="27" customHeight="1" x14ac:dyDescent="0.2">
      <c r="B30" s="203" t="s">
        <v>197</v>
      </c>
      <c r="C30" s="140" t="s">
        <v>198</v>
      </c>
      <c r="D30" s="139">
        <v>5.34</v>
      </c>
      <c r="E30" s="178">
        <v>5</v>
      </c>
    </row>
    <row r="31" spans="2:5" ht="21" customHeight="1" x14ac:dyDescent="0.2">
      <c r="B31" s="141" t="s">
        <v>199</v>
      </c>
      <c r="C31" s="140" t="s">
        <v>178</v>
      </c>
      <c r="D31" s="139">
        <v>52.4</v>
      </c>
      <c r="E31" s="178">
        <v>52</v>
      </c>
    </row>
    <row r="32" spans="2:5" ht="32.25" customHeight="1" thickBot="1" x14ac:dyDescent="0.25">
      <c r="B32" s="142" t="s">
        <v>200</v>
      </c>
      <c r="C32" s="184" t="s">
        <v>178</v>
      </c>
      <c r="D32" s="179">
        <v>0</v>
      </c>
      <c r="E32" s="180">
        <v>0</v>
      </c>
    </row>
    <row r="33" spans="1:6" ht="13.5" customHeight="1" thickBot="1" x14ac:dyDescent="0.25">
      <c r="B33" s="345"/>
      <c r="C33" s="335"/>
      <c r="D33" s="335"/>
      <c r="E33" s="346"/>
    </row>
    <row r="34" spans="1:6" x14ac:dyDescent="0.2">
      <c r="B34" s="348" t="s">
        <v>201</v>
      </c>
      <c r="C34" s="209"/>
      <c r="D34" s="174"/>
      <c r="E34" s="175"/>
    </row>
    <row r="35" spans="1:6" ht="31.5" customHeight="1" x14ac:dyDescent="0.2">
      <c r="A35" s="182"/>
      <c r="B35" s="204" t="s">
        <v>202</v>
      </c>
      <c r="C35" s="138" t="s">
        <v>40</v>
      </c>
      <c r="D35" s="139">
        <v>581.70000000000005</v>
      </c>
      <c r="E35" s="178">
        <v>82.164239510000002</v>
      </c>
    </row>
    <row r="36" spans="1:6" x14ac:dyDescent="0.2">
      <c r="A36" s="182"/>
      <c r="B36" s="204" t="s">
        <v>203</v>
      </c>
      <c r="C36" s="138" t="s">
        <v>204</v>
      </c>
      <c r="D36" s="292">
        <v>179</v>
      </c>
      <c r="E36" s="293">
        <v>166</v>
      </c>
    </row>
    <row r="37" spans="1:6" ht="21.75" customHeight="1" thickBot="1" x14ac:dyDescent="0.25">
      <c r="A37" s="182">
        <v>1</v>
      </c>
      <c r="B37" s="142" t="s">
        <v>205</v>
      </c>
      <c r="C37" s="207" t="s">
        <v>40</v>
      </c>
      <c r="D37" s="179">
        <v>1324.1</v>
      </c>
      <c r="E37" s="180">
        <v>620.74566116000005</v>
      </c>
    </row>
    <row r="38" spans="1:6" ht="13.5" customHeight="1" thickBot="1" x14ac:dyDescent="0.25">
      <c r="A38" s="182">
        <v>1</v>
      </c>
      <c r="B38" s="345"/>
      <c r="C38" s="335"/>
      <c r="D38" s="335"/>
      <c r="E38" s="346"/>
    </row>
    <row r="39" spans="1:6" x14ac:dyDescent="0.2">
      <c r="A39" s="182"/>
      <c r="B39" s="348" t="s">
        <v>206</v>
      </c>
      <c r="C39" s="209"/>
      <c r="D39" s="174"/>
      <c r="E39" s="175"/>
      <c r="F39" s="190"/>
    </row>
    <row r="40" spans="1:6" ht="21" customHeight="1" x14ac:dyDescent="0.2">
      <c r="A40" s="182"/>
      <c r="B40" s="199" t="s">
        <v>207</v>
      </c>
      <c r="C40" s="138" t="s">
        <v>178</v>
      </c>
      <c r="D40" s="139">
        <v>0</v>
      </c>
      <c r="E40" s="178">
        <v>0</v>
      </c>
      <c r="F40" s="190"/>
    </row>
    <row r="41" spans="1:6" ht="21" customHeight="1" x14ac:dyDescent="0.2">
      <c r="A41" s="182"/>
      <c r="B41" s="199" t="s">
        <v>208</v>
      </c>
      <c r="C41" s="138" t="s">
        <v>178</v>
      </c>
      <c r="D41" s="139">
        <v>0</v>
      </c>
      <c r="E41" s="178">
        <v>0</v>
      </c>
      <c r="F41" s="190"/>
    </row>
    <row r="42" spans="1:6" ht="21" customHeight="1" x14ac:dyDescent="0.2">
      <c r="A42" s="182"/>
      <c r="B42" s="199" t="s">
        <v>209</v>
      </c>
      <c r="C42" s="138" t="s">
        <v>178</v>
      </c>
      <c r="D42" s="139">
        <v>0</v>
      </c>
      <c r="E42" s="178">
        <v>0</v>
      </c>
      <c r="F42" s="190"/>
    </row>
    <row r="43" spans="1:6" ht="31.5" customHeight="1" x14ac:dyDescent="0.2">
      <c r="A43" s="182"/>
      <c r="B43" s="199" t="s">
        <v>210</v>
      </c>
      <c r="C43" s="138" t="s">
        <v>178</v>
      </c>
      <c r="D43" s="139">
        <v>0</v>
      </c>
      <c r="E43" s="178">
        <v>0</v>
      </c>
      <c r="F43" s="190"/>
    </row>
    <row r="44" spans="1:6" ht="31.5" customHeight="1" x14ac:dyDescent="0.2">
      <c r="A44" s="182"/>
      <c r="B44" s="199" t="s">
        <v>211</v>
      </c>
      <c r="C44" s="138" t="s">
        <v>178</v>
      </c>
      <c r="D44" s="139">
        <v>0</v>
      </c>
      <c r="E44" s="178">
        <v>0</v>
      </c>
      <c r="F44" s="190"/>
    </row>
    <row r="45" spans="1:6" ht="32.25" customHeight="1" thickBot="1" x14ac:dyDescent="0.25">
      <c r="A45" s="182"/>
      <c r="B45" s="205" t="s">
        <v>212</v>
      </c>
      <c r="C45" s="207" t="s">
        <v>178</v>
      </c>
      <c r="D45" s="179">
        <v>0</v>
      </c>
      <c r="E45" s="180">
        <v>0</v>
      </c>
      <c r="F45" s="190"/>
    </row>
    <row r="46" spans="1:6" ht="13.5" customHeight="1" thickBot="1" x14ac:dyDescent="0.25">
      <c r="A46" s="182"/>
      <c r="B46" s="345"/>
      <c r="C46" s="335"/>
      <c r="D46" s="335"/>
      <c r="E46" s="346"/>
      <c r="F46" s="190"/>
    </row>
    <row r="47" spans="1:6" x14ac:dyDescent="0.2">
      <c r="A47" s="182"/>
      <c r="B47" s="349" t="s">
        <v>213</v>
      </c>
      <c r="C47" s="137"/>
      <c r="D47" s="133"/>
      <c r="E47" s="177"/>
    </row>
    <row r="48" spans="1:6" ht="32.25" customHeight="1" thickBot="1" x14ac:dyDescent="0.25">
      <c r="A48" s="182"/>
      <c r="B48" s="205" t="s">
        <v>214</v>
      </c>
      <c r="C48" s="184" t="s">
        <v>178</v>
      </c>
      <c r="D48" s="179">
        <v>0.68</v>
      </c>
      <c r="E48" s="180">
        <v>0.34</v>
      </c>
    </row>
    <row r="49" spans="1:5" x14ac:dyDescent="0.2">
      <c r="A49" s="182"/>
      <c r="B49" s="183"/>
      <c r="C49" s="183"/>
      <c r="D49" s="183"/>
      <c r="E49" s="183"/>
    </row>
    <row r="51" spans="1:5" x14ac:dyDescent="0.2">
      <c r="B51" s="20"/>
    </row>
    <row r="169" spans="2:2" x14ac:dyDescent="0.2">
      <c r="B169" s="20"/>
    </row>
  </sheetData>
  <mergeCells count="1">
    <mergeCell ref="B19:B28"/>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55" workbookViewId="0">
      <selection activeCell="E6" sqref="E6"/>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2" spans="1:5" x14ac:dyDescent="0.2">
      <c r="B2" s="197" t="s">
        <v>174</v>
      </c>
    </row>
    <row r="4" spans="1:5" x14ac:dyDescent="0.2">
      <c r="B4" s="334" t="s">
        <v>175</v>
      </c>
    </row>
    <row r="5" spans="1:5" x14ac:dyDescent="0.2">
      <c r="B5" s="334" t="str">
        <f>+StTai!B17</f>
        <v>4. Quartal 2023</v>
      </c>
    </row>
    <row r="6" spans="1:5" x14ac:dyDescent="0.2">
      <c r="B6" s="318"/>
    </row>
    <row r="7" spans="1:5" x14ac:dyDescent="0.2">
      <c r="A7" s="182">
        <v>1</v>
      </c>
      <c r="B7" s="344" t="s">
        <v>37</v>
      </c>
      <c r="C7" s="335"/>
      <c r="D7" s="335"/>
      <c r="E7" s="335"/>
    </row>
    <row r="8" spans="1:5" ht="13.5" customHeight="1" thickBot="1" x14ac:dyDescent="0.25">
      <c r="A8" s="182">
        <v>1</v>
      </c>
      <c r="B8" s="131"/>
      <c r="C8" s="132"/>
      <c r="D8" s="323" t="s">
        <v>312</v>
      </c>
      <c r="E8" s="324" t="s">
        <v>313</v>
      </c>
    </row>
    <row r="9" spans="1:5" x14ac:dyDescent="0.2">
      <c r="A9" s="182">
        <v>1</v>
      </c>
      <c r="B9" s="347" t="s">
        <v>176</v>
      </c>
      <c r="C9" s="185" t="s">
        <v>40</v>
      </c>
      <c r="D9" s="186">
        <v>1226.3</v>
      </c>
      <c r="E9" s="187">
        <v>1308.3895500000001</v>
      </c>
    </row>
    <row r="10" spans="1:5" s="134" customFormat="1" ht="21.75" customHeight="1" thickBot="1" x14ac:dyDescent="0.25">
      <c r="A10" s="182">
        <v>1</v>
      </c>
      <c r="B10" s="208" t="s">
        <v>215</v>
      </c>
      <c r="C10" s="135" t="s">
        <v>178</v>
      </c>
      <c r="D10" s="136">
        <v>91</v>
      </c>
      <c r="E10" s="176">
        <v>92</v>
      </c>
    </row>
    <row r="11" spans="1:5" ht="13.5" customHeight="1" thickBot="1" x14ac:dyDescent="0.25">
      <c r="A11" s="182">
        <v>1</v>
      </c>
      <c r="B11" s="345"/>
      <c r="C11" s="335"/>
      <c r="D11" s="335"/>
      <c r="E11" s="346"/>
    </row>
    <row r="12" spans="1:5" x14ac:dyDescent="0.2">
      <c r="A12" s="182">
        <v>1</v>
      </c>
      <c r="B12" s="348" t="s">
        <v>11</v>
      </c>
      <c r="C12" s="210" t="s">
        <v>40</v>
      </c>
      <c r="D12" s="186">
        <v>1375.9</v>
      </c>
      <c r="E12" s="187">
        <v>1456.9835399999999</v>
      </c>
    </row>
    <row r="13" spans="1:5" ht="31.5" customHeight="1" x14ac:dyDescent="0.2">
      <c r="A13" s="182"/>
      <c r="B13" s="199" t="s">
        <v>216</v>
      </c>
      <c r="C13" s="138" t="s">
        <v>40</v>
      </c>
      <c r="D13" s="139">
        <v>0</v>
      </c>
      <c r="E13" s="178">
        <v>0</v>
      </c>
    </row>
    <row r="14" spans="1:5" ht="31.5" customHeight="1" x14ac:dyDescent="0.2">
      <c r="A14" s="182">
        <v>1</v>
      </c>
      <c r="B14" s="199" t="s">
        <v>217</v>
      </c>
      <c r="C14" s="138" t="s">
        <v>40</v>
      </c>
      <c r="D14" s="143">
        <v>0</v>
      </c>
      <c r="E14" s="188">
        <v>0</v>
      </c>
    </row>
    <row r="15" spans="1:5" ht="31.5" customHeight="1" x14ac:dyDescent="0.2">
      <c r="A15" s="182"/>
      <c r="B15" s="199" t="s">
        <v>218</v>
      </c>
      <c r="C15" s="138"/>
      <c r="D15" s="143">
        <v>0</v>
      </c>
      <c r="E15" s="188">
        <v>0</v>
      </c>
    </row>
    <row r="16" spans="1:5" ht="18" customHeight="1" x14ac:dyDescent="0.2">
      <c r="A16" s="182"/>
      <c r="B16" s="206" t="s">
        <v>219</v>
      </c>
      <c r="C16" s="140" t="s">
        <v>178</v>
      </c>
      <c r="D16" s="139">
        <v>94.6</v>
      </c>
      <c r="E16" s="178">
        <v>91</v>
      </c>
    </row>
    <row r="17" spans="1:5" x14ac:dyDescent="0.2">
      <c r="A17" s="182"/>
      <c r="B17" s="431" t="s">
        <v>220</v>
      </c>
      <c r="C17" s="140" t="s">
        <v>186</v>
      </c>
      <c r="D17" s="139">
        <v>0</v>
      </c>
      <c r="E17" s="178">
        <v>0</v>
      </c>
    </row>
    <row r="18" spans="1:5" s="134" customFormat="1" x14ac:dyDescent="0.2">
      <c r="A18" s="182"/>
      <c r="B18" s="430"/>
      <c r="C18" s="140" t="s">
        <v>187</v>
      </c>
      <c r="D18" s="139">
        <v>0</v>
      </c>
      <c r="E18" s="178">
        <v>0</v>
      </c>
    </row>
    <row r="19" spans="1:5" x14ac:dyDescent="0.2">
      <c r="A19" s="182"/>
      <c r="B19" s="430"/>
      <c r="C19" s="140" t="s">
        <v>188</v>
      </c>
      <c r="D19" s="139">
        <v>0</v>
      </c>
      <c r="E19" s="178">
        <v>0</v>
      </c>
    </row>
    <row r="20" spans="1:5" x14ac:dyDescent="0.2">
      <c r="A20" s="182"/>
      <c r="B20" s="430"/>
      <c r="C20" s="140" t="s">
        <v>189</v>
      </c>
      <c r="D20" s="139">
        <v>0</v>
      </c>
      <c r="E20" s="178">
        <v>0</v>
      </c>
    </row>
    <row r="21" spans="1:5" x14ac:dyDescent="0.2">
      <c r="A21" s="182">
        <v>1</v>
      </c>
      <c r="B21" s="430"/>
      <c r="C21" s="140" t="s">
        <v>190</v>
      </c>
      <c r="D21" s="139">
        <v>0</v>
      </c>
      <c r="E21" s="178">
        <v>0</v>
      </c>
    </row>
    <row r="22" spans="1:5" x14ac:dyDescent="0.2">
      <c r="A22" s="182">
        <v>1</v>
      </c>
      <c r="B22" s="430"/>
      <c r="C22" s="140" t="s">
        <v>191</v>
      </c>
      <c r="D22" s="139">
        <v>0</v>
      </c>
      <c r="E22" s="178">
        <v>0</v>
      </c>
    </row>
    <row r="23" spans="1:5" x14ac:dyDescent="0.2">
      <c r="A23" s="182">
        <v>1</v>
      </c>
      <c r="B23" s="430"/>
      <c r="C23" s="140" t="s">
        <v>192</v>
      </c>
      <c r="D23" s="139">
        <v>0</v>
      </c>
      <c r="E23" s="178">
        <v>0</v>
      </c>
    </row>
    <row r="24" spans="1:5" x14ac:dyDescent="0.2">
      <c r="B24" s="430"/>
      <c r="C24" s="140" t="s">
        <v>193</v>
      </c>
      <c r="D24" s="139">
        <v>0</v>
      </c>
      <c r="E24" s="178">
        <v>0</v>
      </c>
    </row>
    <row r="25" spans="1:5" x14ac:dyDescent="0.2">
      <c r="B25" s="430"/>
      <c r="C25" s="140" t="s">
        <v>194</v>
      </c>
      <c r="D25" s="139">
        <v>0</v>
      </c>
      <c r="E25" s="178">
        <v>0</v>
      </c>
    </row>
    <row r="26" spans="1:5" x14ac:dyDescent="0.2">
      <c r="B26" s="430"/>
      <c r="C26" s="140" t="s">
        <v>195</v>
      </c>
      <c r="D26" s="139">
        <v>0</v>
      </c>
      <c r="E26" s="178">
        <v>0</v>
      </c>
    </row>
    <row r="27" spans="1:5" ht="13.5" customHeight="1" thickBot="1" x14ac:dyDescent="0.25">
      <c r="B27" s="432"/>
      <c r="C27" s="184" t="s">
        <v>196</v>
      </c>
      <c r="D27" s="179">
        <v>0</v>
      </c>
      <c r="E27" s="180">
        <v>0</v>
      </c>
    </row>
    <row r="28" spans="1:5" ht="13.5" customHeight="1" thickBot="1" x14ac:dyDescent="0.25">
      <c r="A28" s="182"/>
      <c r="B28" s="345"/>
      <c r="C28" s="335"/>
      <c r="D28" s="335"/>
      <c r="E28" s="346"/>
    </row>
    <row r="29" spans="1:5" x14ac:dyDescent="0.2">
      <c r="A29" s="182"/>
      <c r="B29" s="348" t="s">
        <v>201</v>
      </c>
      <c r="C29" s="209"/>
      <c r="D29" s="174"/>
      <c r="E29" s="175"/>
    </row>
    <row r="30" spans="1:5" ht="31.5" customHeight="1" x14ac:dyDescent="0.2">
      <c r="A30" s="182"/>
      <c r="B30" s="204" t="s">
        <v>202</v>
      </c>
      <c r="C30" s="138" t="s">
        <v>40</v>
      </c>
      <c r="D30" s="139">
        <v>58.7</v>
      </c>
      <c r="E30" s="178">
        <v>19.27680616</v>
      </c>
    </row>
    <row r="31" spans="1:5" x14ac:dyDescent="0.2">
      <c r="A31" s="182"/>
      <c r="B31" s="204" t="s">
        <v>203</v>
      </c>
      <c r="C31" s="138" t="s">
        <v>204</v>
      </c>
      <c r="D31" s="292">
        <v>115</v>
      </c>
      <c r="E31" s="293">
        <v>111</v>
      </c>
    </row>
    <row r="32" spans="1:5" ht="21.75" customHeight="1" thickBot="1" x14ac:dyDescent="0.25">
      <c r="A32" s="182"/>
      <c r="B32" s="142" t="s">
        <v>205</v>
      </c>
      <c r="C32" s="207" t="s">
        <v>40</v>
      </c>
      <c r="D32" s="179">
        <v>158.5</v>
      </c>
      <c r="E32" s="180">
        <v>225.94884999999999</v>
      </c>
    </row>
    <row r="33" spans="1:5" ht="13.5" customHeight="1" thickBot="1" x14ac:dyDescent="0.25">
      <c r="A33" s="182">
        <v>2</v>
      </c>
      <c r="B33" s="345"/>
      <c r="C33" s="335"/>
      <c r="D33" s="335"/>
      <c r="E33" s="346"/>
    </row>
    <row r="34" spans="1:5" x14ac:dyDescent="0.2">
      <c r="A34" s="182"/>
      <c r="B34" s="348" t="s">
        <v>206</v>
      </c>
      <c r="C34" s="209"/>
      <c r="D34" s="174"/>
      <c r="E34" s="175"/>
    </row>
    <row r="35" spans="1:5" ht="21" customHeight="1" x14ac:dyDescent="0.2">
      <c r="A35" s="182"/>
      <c r="B35" s="204" t="s">
        <v>221</v>
      </c>
      <c r="C35" s="138" t="s">
        <v>178</v>
      </c>
      <c r="D35" s="139">
        <v>0</v>
      </c>
      <c r="E35" s="178">
        <v>0</v>
      </c>
    </row>
    <row r="36" spans="1:5" ht="21" customHeight="1" x14ac:dyDescent="0.2">
      <c r="A36" s="182"/>
      <c r="B36" s="204" t="s">
        <v>222</v>
      </c>
      <c r="C36" s="138" t="s">
        <v>178</v>
      </c>
      <c r="D36" s="139">
        <v>1.04</v>
      </c>
      <c r="E36" s="178">
        <v>0.82</v>
      </c>
    </row>
    <row r="37" spans="1:5" ht="21" customHeight="1" x14ac:dyDescent="0.2">
      <c r="A37" s="182"/>
      <c r="B37" s="204" t="s">
        <v>223</v>
      </c>
      <c r="C37" s="138" t="s">
        <v>178</v>
      </c>
      <c r="D37" s="139">
        <v>0</v>
      </c>
      <c r="E37" s="178">
        <v>0</v>
      </c>
    </row>
    <row r="38" spans="1:5" ht="31.5" customHeight="1" x14ac:dyDescent="0.2">
      <c r="A38" s="182"/>
      <c r="B38" s="204" t="s">
        <v>224</v>
      </c>
      <c r="C38" s="138" t="s">
        <v>178</v>
      </c>
      <c r="D38" s="139">
        <v>0</v>
      </c>
      <c r="E38" s="178">
        <v>0</v>
      </c>
    </row>
    <row r="39" spans="1:5" ht="31.5" customHeight="1" x14ac:dyDescent="0.2">
      <c r="A39" s="182"/>
      <c r="B39" s="204" t="s">
        <v>225</v>
      </c>
      <c r="C39" s="138" t="s">
        <v>178</v>
      </c>
      <c r="D39" s="139">
        <v>0</v>
      </c>
      <c r="E39" s="178">
        <v>0</v>
      </c>
    </row>
    <row r="40" spans="1:5" ht="32.25" customHeight="1" thickBot="1" x14ac:dyDescent="0.25">
      <c r="A40" s="182"/>
      <c r="B40" s="142" t="s">
        <v>226</v>
      </c>
      <c r="C40" s="207" t="s">
        <v>178</v>
      </c>
      <c r="D40" s="179">
        <v>0</v>
      </c>
      <c r="E40" s="180">
        <v>0</v>
      </c>
    </row>
    <row r="41" spans="1:5" ht="13.5" customHeight="1" thickBot="1" x14ac:dyDescent="0.25">
      <c r="A41" s="182"/>
      <c r="B41" s="345"/>
      <c r="C41" s="335"/>
      <c r="D41" s="335"/>
      <c r="E41" s="346"/>
    </row>
    <row r="42" spans="1:5" x14ac:dyDescent="0.2">
      <c r="A42" s="182"/>
      <c r="B42" s="348" t="s">
        <v>213</v>
      </c>
      <c r="C42" s="209"/>
      <c r="D42" s="174"/>
      <c r="E42" s="175"/>
    </row>
    <row r="43" spans="1:5" ht="32.25" customHeight="1" thickBot="1" x14ac:dyDescent="0.25">
      <c r="A43" s="182"/>
      <c r="B43" s="205" t="s">
        <v>214</v>
      </c>
      <c r="C43" s="184" t="s">
        <v>178</v>
      </c>
      <c r="D43" s="179">
        <v>0</v>
      </c>
      <c r="E43" s="180">
        <v>0</v>
      </c>
    </row>
    <row r="44" spans="1:5" x14ac:dyDescent="0.2">
      <c r="A44" s="182"/>
    </row>
    <row r="46" spans="1:5" x14ac:dyDescent="0.2">
      <c r="B46" s="20"/>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8:AMK45"/>
  <sheetViews>
    <sheetView showGridLines="0" showRowColHeaders="0" zoomScaleNormal="100" zoomScaleSheetLayoutView="55" workbookViewId="0">
      <selection activeCell="D10" sqref="D10"/>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8" ht="13.5" customHeight="1" thickBot="1" x14ac:dyDescent="0.25"/>
    <row r="10" s="134" customFormat="1" ht="21.75" customHeight="1" thickBot="1" x14ac:dyDescent="0.25"/>
    <row r="11" ht="13.5" customHeight="1" thickBot="1" x14ac:dyDescent="0.25"/>
    <row r="13" ht="31.5" customHeight="1" x14ac:dyDescent="0.2"/>
    <row r="14" ht="28.5" customHeight="1" x14ac:dyDescent="0.2"/>
    <row r="15" ht="31.5" customHeight="1" x14ac:dyDescent="0.2"/>
    <row r="16" ht="31.5" customHeight="1" x14ac:dyDescent="0.2"/>
    <row r="17" spans="2:2" ht="31.5" customHeight="1" x14ac:dyDescent="0.2"/>
    <row r="18" spans="2:2" s="134" customFormat="1" ht="21" customHeight="1" x14ac:dyDescent="0.2"/>
    <row r="19" spans="2:2" ht="13.5" customHeight="1" thickBot="1" x14ac:dyDescent="0.25">
      <c r="B19" s="360"/>
    </row>
    <row r="20" spans="2:2" x14ac:dyDescent="0.2">
      <c r="B20" s="360"/>
    </row>
    <row r="21" spans="2:2" x14ac:dyDescent="0.2">
      <c r="B21" s="360"/>
    </row>
    <row r="22" spans="2:2" x14ac:dyDescent="0.2">
      <c r="B22" s="360"/>
    </row>
    <row r="23" spans="2:2" x14ac:dyDescent="0.2">
      <c r="B23" s="360"/>
    </row>
    <row r="24" spans="2:2" x14ac:dyDescent="0.2">
      <c r="B24" s="360"/>
    </row>
    <row r="25" spans="2:2" x14ac:dyDescent="0.2">
      <c r="B25" s="360"/>
    </row>
    <row r="26" spans="2:2" x14ac:dyDescent="0.2">
      <c r="B26" s="360"/>
    </row>
    <row r="27" spans="2:2" x14ac:dyDescent="0.2">
      <c r="B27" s="360"/>
    </row>
    <row r="28" spans="2:2" x14ac:dyDescent="0.2">
      <c r="B28" s="360"/>
    </row>
    <row r="29" spans="2:2" ht="13.5" customHeight="1" thickBot="1" x14ac:dyDescent="0.25">
      <c r="B29" s="360"/>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8:AMK45"/>
  <sheetViews>
    <sheetView showGridLines="0" showRowColHeaders="0" zoomScaleNormal="100" zoomScaleSheetLayoutView="55" workbookViewId="0">
      <selection activeCell="D9" sqref="D9"/>
    </sheetView>
  </sheetViews>
  <sheetFormatPr baseColWidth="10" defaultColWidth="9.140625" defaultRowHeight="12.75" x14ac:dyDescent="0.2"/>
  <cols>
    <col min="1" max="1" width="0.85546875" style="322" customWidth="1"/>
    <col min="2" max="2" width="45.85546875" style="322" customWidth="1"/>
    <col min="3" max="3" width="9.5703125" style="322" customWidth="1"/>
    <col min="4" max="5" width="12.7109375" style="322" customWidth="1"/>
    <col min="6" max="6" width="14.42578125" style="322" customWidth="1"/>
    <col min="7" max="1025" width="8.7109375" style="322" customWidth="1"/>
  </cols>
  <sheetData>
    <row r="8" ht="13.5" customHeight="1" thickBot="1" x14ac:dyDescent="0.25"/>
    <row r="10" ht="21.75" customHeight="1" thickBot="1" x14ac:dyDescent="0.25"/>
    <row r="11" ht="13.5" customHeight="1" thickBot="1" x14ac:dyDescent="0.25"/>
    <row r="13" ht="42" customHeight="1" x14ac:dyDescent="0.2"/>
    <row r="14" ht="31.5" customHeight="1" x14ac:dyDescent="0.2"/>
    <row r="15" ht="31.5" customHeight="1" x14ac:dyDescent="0.2"/>
    <row r="16" ht="31.5" customHeight="1" x14ac:dyDescent="0.2"/>
    <row r="17" spans="2:2" ht="31.5" customHeight="1" x14ac:dyDescent="0.2"/>
    <row r="18" spans="2:2" ht="18" customHeight="1" x14ac:dyDescent="0.2"/>
    <row r="19" spans="2:2" ht="13.5" customHeight="1" thickBot="1" x14ac:dyDescent="0.25">
      <c r="B19" s="360"/>
    </row>
    <row r="20" spans="2:2" x14ac:dyDescent="0.2">
      <c r="B20" s="360"/>
    </row>
    <row r="21" spans="2:2" x14ac:dyDescent="0.2">
      <c r="B21" s="360"/>
    </row>
    <row r="22" spans="2:2" x14ac:dyDescent="0.2">
      <c r="B22" s="360"/>
    </row>
    <row r="23" spans="2:2" x14ac:dyDescent="0.2">
      <c r="B23" s="360"/>
    </row>
    <row r="24" spans="2:2" x14ac:dyDescent="0.2">
      <c r="B24" s="360"/>
    </row>
    <row r="25" spans="2:2" x14ac:dyDescent="0.2">
      <c r="B25" s="360"/>
    </row>
    <row r="26" spans="2:2" x14ac:dyDescent="0.2">
      <c r="B26" s="360"/>
    </row>
    <row r="27" spans="2:2" x14ac:dyDescent="0.2">
      <c r="B27" s="360"/>
    </row>
    <row r="28" spans="2:2" x14ac:dyDescent="0.2">
      <c r="B28" s="360"/>
    </row>
    <row r="29" spans="2:2" ht="13.5" customHeight="1" thickBot="1" x14ac:dyDescent="0.25">
      <c r="B29" s="360"/>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31.5" customHeight="1" x14ac:dyDescent="0.2"/>
    <row r="41" ht="21" customHeight="1" x14ac:dyDescent="0.2"/>
    <row r="42" ht="21.75" customHeight="1" thickBot="1" x14ac:dyDescent="0.25"/>
    <row r="43" ht="13.5" customHeight="1" thickBot="1" x14ac:dyDescent="0.25"/>
    <row r="45" ht="32.25" customHeight="1" thickBot="1" x14ac:dyDescent="0.25"/>
  </sheetData>
  <mergeCells count="1">
    <mergeCell ref="B19:B29"/>
  </mergeCells>
  <printOptions horizontalCentered="1"/>
  <pageMargins left="0.78749999999999998" right="0.78749999999999998" top="0.98402777777777795" bottom="0.98472222222222205" header="0.51180555555555496" footer="0.49236111111111103"/>
  <pageSetup paperSize="9" scale="89"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showGridLines="0" showRowColHeaders="0" workbookViewId="0">
      <selection activeCell="B7" sqref="B7"/>
    </sheetView>
  </sheetViews>
  <sheetFormatPr baseColWidth="10" defaultColWidth="9.140625" defaultRowHeight="12.75" x14ac:dyDescent="0.2"/>
  <cols>
    <col min="1" max="1" width="0.85546875" style="319" customWidth="1"/>
    <col min="2" max="2" width="8.140625" style="319" customWidth="1"/>
    <col min="3" max="3" width="11.5703125" style="319" hidden="1" customWidth="1"/>
    <col min="4" max="4" width="64.85546875" style="319" customWidth="1"/>
    <col min="5" max="5" width="50.7109375" style="319" customWidth="1"/>
    <col min="6" max="7" width="15.7109375" style="319" customWidth="1"/>
    <col min="8" max="8" width="18.85546875" style="319" customWidth="1"/>
    <col min="9" max="257" width="11.42578125" style="319" customWidth="1"/>
    <col min="258" max="1025" width="11.42578125" style="322" customWidth="1"/>
  </cols>
  <sheetData>
    <row r="1" spans="2:7" ht="5.0999999999999996" customHeight="1" x14ac:dyDescent="0.2"/>
    <row r="2" spans="2:7" ht="12.75" customHeight="1" x14ac:dyDescent="0.2">
      <c r="B2" s="30" t="s">
        <v>227</v>
      </c>
      <c r="C2" s="30"/>
      <c r="D2" s="30"/>
      <c r="E2" s="30"/>
      <c r="F2" s="30"/>
      <c r="G2" s="30"/>
    </row>
    <row r="3" spans="2:7" ht="18" customHeight="1" x14ac:dyDescent="0.2"/>
    <row r="4" spans="2:7" ht="12.75" customHeight="1" x14ac:dyDescent="0.2">
      <c r="B4" s="334" t="s">
        <v>228</v>
      </c>
      <c r="C4" s="334"/>
      <c r="D4" s="334"/>
      <c r="E4" s="334"/>
      <c r="F4" s="334"/>
      <c r="G4" s="334"/>
    </row>
    <row r="5" spans="2:7" ht="12.75" customHeight="1" x14ac:dyDescent="0.2">
      <c r="B5" s="334" t="str">
        <f>+StTai!B17</f>
        <v>4. Quartal 2023</v>
      </c>
      <c r="C5" s="334"/>
      <c r="D5" s="334"/>
      <c r="E5" s="334"/>
      <c r="F5" s="334"/>
      <c r="G5" s="334"/>
    </row>
    <row r="6" spans="2:7" ht="12.75" customHeight="1" x14ac:dyDescent="0.2"/>
    <row r="8" spans="2:7" x14ac:dyDescent="0.2">
      <c r="B8" s="344" t="s">
        <v>9</v>
      </c>
      <c r="C8" s="335"/>
      <c r="D8" s="335"/>
      <c r="E8" s="335"/>
    </row>
    <row r="9" spans="2:7" ht="13.5" customHeight="1" thickBot="1" x14ac:dyDescent="0.25">
      <c r="B9" s="131"/>
      <c r="C9" s="132"/>
      <c r="D9" s="323" t="s">
        <v>312</v>
      </c>
      <c r="E9" s="324" t="s">
        <v>313</v>
      </c>
    </row>
    <row r="10" spans="2:7" ht="409.5" customHeight="1" thickBot="1" x14ac:dyDescent="0.25">
      <c r="B10" s="193" t="s">
        <v>229</v>
      </c>
      <c r="C10" s="172" t="s">
        <v>40</v>
      </c>
      <c r="D10" s="333" t="s">
        <v>316</v>
      </c>
      <c r="E10" s="359" t="s">
        <v>317</v>
      </c>
    </row>
    <row r="13" spans="2:7" x14ac:dyDescent="0.2">
      <c r="B13" s="344" t="s">
        <v>37</v>
      </c>
      <c r="C13" s="335"/>
      <c r="D13" s="335"/>
      <c r="E13" s="335"/>
    </row>
    <row r="14" spans="2:7" ht="13.5" customHeight="1" thickBot="1" x14ac:dyDescent="0.25">
      <c r="B14" s="131"/>
      <c r="C14" s="132"/>
      <c r="D14" s="323" t="s">
        <v>312</v>
      </c>
      <c r="E14" s="324" t="s">
        <v>313</v>
      </c>
    </row>
    <row r="15" spans="2:7" ht="13.5" customHeight="1" thickBot="1" x14ac:dyDescent="0.25">
      <c r="B15" s="193" t="s">
        <v>229</v>
      </c>
      <c r="C15" s="172" t="s">
        <v>40</v>
      </c>
      <c r="D15" s="333" t="s">
        <v>230</v>
      </c>
      <c r="E15" s="309" t="s">
        <v>230</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pageMargins left="0.7" right="0.7" top="0.78740157499999996" bottom="0.78740157499999996" header="0.3" footer="0.3"/>
  <pageSetup paperSize="9" scale="62" fitToHeight="0"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2" customWidth="1"/>
  </cols>
  <sheetData>
    <row r="1" spans="2:11" ht="5.0999999999999996" customHeight="1" x14ac:dyDescent="0.2"/>
    <row r="2" spans="2:11" ht="15" customHeight="1" x14ac:dyDescent="0.2">
      <c r="B2" s="144" t="s">
        <v>231</v>
      </c>
      <c r="C2" s="145" t="s">
        <v>232</v>
      </c>
      <c r="D2" s="146"/>
      <c r="E2" s="144" t="s">
        <v>231</v>
      </c>
      <c r="F2" s="147" t="s">
        <v>233</v>
      </c>
      <c r="G2" s="146"/>
      <c r="H2" s="144" t="s">
        <v>231</v>
      </c>
      <c r="I2" s="148" t="s">
        <v>234</v>
      </c>
      <c r="K2" s="149"/>
    </row>
    <row r="3" spans="2:11" ht="15" customHeight="1" x14ac:dyDescent="0.2">
      <c r="B3" s="150" t="s">
        <v>235</v>
      </c>
      <c r="C3" s="151" t="s">
        <v>236</v>
      </c>
      <c r="D3" s="152"/>
      <c r="E3" s="153" t="s">
        <v>237</v>
      </c>
      <c r="F3" s="154" t="s">
        <v>238</v>
      </c>
      <c r="G3" s="155"/>
      <c r="H3" s="155"/>
      <c r="I3" s="156" t="s">
        <v>239</v>
      </c>
    </row>
    <row r="4" spans="2:11" ht="15" customHeight="1" x14ac:dyDescent="0.2">
      <c r="B4" s="150" t="s">
        <v>240</v>
      </c>
      <c r="C4" s="157">
        <v>2022</v>
      </c>
      <c r="D4" s="158"/>
      <c r="E4" s="159" t="s">
        <v>241</v>
      </c>
      <c r="F4" s="154" t="s">
        <v>242</v>
      </c>
      <c r="G4" s="155"/>
      <c r="H4" s="150" t="s">
        <v>243</v>
      </c>
      <c r="I4" s="160" t="s">
        <v>244</v>
      </c>
    </row>
    <row r="5" spans="2:11" ht="15" customHeight="1" x14ac:dyDescent="0.2">
      <c r="B5" s="150" t="s">
        <v>245</v>
      </c>
      <c r="C5" s="157" t="s">
        <v>246</v>
      </c>
      <c r="D5" s="158"/>
      <c r="E5" s="159" t="s">
        <v>247</v>
      </c>
      <c r="F5" s="154" t="str">
        <f>(Institut&amp;", erstellt am "&amp;TEXT(ErstDatum,"TT-MMMM-JJJJ")&amp;" mit "&amp;Version&amp;" bei "&amp;AusfInstitut)</f>
        <v>MHB, erstellt am 01-Februar-2023 mit V(3.10) bei BAR</v>
      </c>
      <c r="G5" s="155"/>
      <c r="H5" s="150" t="s">
        <v>248</v>
      </c>
      <c r="I5" s="160" t="s">
        <v>249</v>
      </c>
    </row>
    <row r="6" spans="2:11" ht="15" customHeight="1" x14ac:dyDescent="0.2">
      <c r="B6" s="150" t="s">
        <v>250</v>
      </c>
      <c r="C6" s="161"/>
      <c r="D6" s="155"/>
      <c r="E6" s="150" t="s">
        <v>251</v>
      </c>
      <c r="F6" s="154" t="s">
        <v>252</v>
      </c>
      <c r="G6" s="155"/>
      <c r="H6" s="150" t="s">
        <v>253</v>
      </c>
      <c r="I6" s="162"/>
      <c r="J6" t="s">
        <v>254</v>
      </c>
    </row>
    <row r="7" spans="2:11" ht="15" customHeight="1" x14ac:dyDescent="0.2">
      <c r="B7" s="150" t="s">
        <v>255</v>
      </c>
      <c r="C7" s="161" t="s">
        <v>256</v>
      </c>
      <c r="D7" s="155"/>
      <c r="E7" s="150" t="s">
        <v>257</v>
      </c>
      <c r="F7" s="154" t="str">
        <f>IF(LOWER(Institut)="vdp","Verband",IF(UPPER(Institut)="VDH","Verband","Institut "&amp;Institut))</f>
        <v>Institut MHB</v>
      </c>
      <c r="G7" s="155"/>
      <c r="H7" s="150" t="s">
        <v>258</v>
      </c>
      <c r="I7" s="163" t="s">
        <v>259</v>
      </c>
      <c r="J7" s="155" t="s">
        <v>260</v>
      </c>
    </row>
    <row r="8" spans="2:11" ht="15" customHeight="1" x14ac:dyDescent="0.2">
      <c r="B8" s="150" t="s">
        <v>261</v>
      </c>
      <c r="C8" s="161" t="s">
        <v>0</v>
      </c>
      <c r="D8" s="155"/>
      <c r="E8" s="150" t="s">
        <v>262</v>
      </c>
      <c r="F8" s="154" t="str">
        <f>IF(AuswertBasis="Verband",IF(TvDatenart="T","vdp-Mitgliedsinstitute",IF(TvDatenart="F","Fremdinstitute",IF(TvDatenart="*","alle Pfandbriefemittenten","???"))),AuswertBasis)</f>
        <v>Institut MHB</v>
      </c>
      <c r="G8" s="155"/>
      <c r="H8" s="150" t="s">
        <v>263</v>
      </c>
      <c r="I8" s="163" t="s">
        <v>264</v>
      </c>
      <c r="J8" s="155" t="s">
        <v>265</v>
      </c>
    </row>
    <row r="9" spans="2:11" ht="15" customHeight="1" x14ac:dyDescent="0.2">
      <c r="B9" s="150" t="s">
        <v>266</v>
      </c>
      <c r="C9" s="161" t="s">
        <v>267</v>
      </c>
      <c r="D9" s="155"/>
      <c r="E9" s="150" t="s">
        <v>268</v>
      </c>
      <c r="F9" s="164">
        <f>DATE(AktJahr,AktMonat+1,0)</f>
        <v>44926</v>
      </c>
      <c r="G9" s="152"/>
      <c r="H9" s="150" t="s">
        <v>269</v>
      </c>
      <c r="I9" s="155" t="str">
        <f>(AktJahr&amp;RIGHT("0"&amp;AktMonat,2))</f>
        <v>202212</v>
      </c>
      <c r="J9" t="s">
        <v>270</v>
      </c>
    </row>
    <row r="10" spans="2:11" ht="15" customHeight="1" x14ac:dyDescent="0.2">
      <c r="B10" s="150" t="s">
        <v>271</v>
      </c>
      <c r="C10" s="161" t="s">
        <v>272</v>
      </c>
      <c r="D10" s="155"/>
      <c r="E10" s="150" t="s">
        <v>273</v>
      </c>
      <c r="F10" s="154" t="str">
        <f>"V"&amp;ProgVersNr&amp;"("&amp;MapVersNr&amp;")"</f>
        <v>V(3.10)</v>
      </c>
      <c r="G10" s="155"/>
      <c r="H10" s="155"/>
      <c r="I10" s="155"/>
    </row>
    <row r="11" spans="2:11" ht="15" customHeight="1" x14ac:dyDescent="0.2">
      <c r="B11" s="150" t="s">
        <v>274</v>
      </c>
      <c r="C11" s="165"/>
      <c r="D11" s="166"/>
      <c r="E11" s="167" t="s">
        <v>275</v>
      </c>
      <c r="F11" s="154" t="str">
        <f>WaehrEinheit&amp;". "&amp;Waehrung</f>
        <v>Mio. €</v>
      </c>
      <c r="G11" s="155"/>
      <c r="H11" s="155"/>
      <c r="I11" s="155"/>
    </row>
    <row r="12" spans="2:11" ht="15" customHeight="1" x14ac:dyDescent="0.2">
      <c r="B12" s="150" t="s">
        <v>276</v>
      </c>
      <c r="C12" s="151"/>
      <c r="D12" s="166"/>
      <c r="E12" s="167" t="s">
        <v>277</v>
      </c>
      <c r="F12" s="154" t="str">
        <f>(AktMonat/3)&amp;". Quartal"</f>
        <v>4. Quartal</v>
      </c>
      <c r="G12" s="155"/>
      <c r="H12" s="155"/>
      <c r="I12" s="155"/>
    </row>
    <row r="13" spans="2:11" ht="15" customHeight="1" x14ac:dyDescent="0.2">
      <c r="B13" s="150" t="s">
        <v>278</v>
      </c>
      <c r="C13" s="161" t="s">
        <v>279</v>
      </c>
      <c r="D13" s="155"/>
      <c r="E13" s="150" t="s">
        <v>280</v>
      </c>
      <c r="F13" s="154" t="str">
        <f>AktQuartal&amp;" "&amp;AktJahr&amp;IF(AuswertBasis="Verband"," ("&amp;TvInstitute&amp;")","")</f>
        <v>4. Quartal 2022</v>
      </c>
      <c r="G13" s="155"/>
      <c r="H13" s="155"/>
      <c r="I13" s="155"/>
    </row>
    <row r="14" spans="2:11" ht="15" customHeight="1" x14ac:dyDescent="0.2">
      <c r="B14" s="150" t="s">
        <v>281</v>
      </c>
      <c r="C14" s="161"/>
      <c r="D14" s="155"/>
      <c r="E14" s="150" t="s">
        <v>282</v>
      </c>
      <c r="F14" s="154" t="str">
        <f>"Q"&amp;(AktMonat/3)</f>
        <v>Q4</v>
      </c>
      <c r="G14" s="155"/>
      <c r="H14" s="155"/>
      <c r="I14" s="155"/>
    </row>
    <row r="15" spans="2:11" ht="15" customHeight="1" x14ac:dyDescent="0.2">
      <c r="B15" s="150" t="s">
        <v>283</v>
      </c>
      <c r="C15" s="161" t="s">
        <v>284</v>
      </c>
      <c r="D15" s="155"/>
      <c r="E15" s="150" t="s">
        <v>285</v>
      </c>
      <c r="F15" s="168" t="str">
        <f>IF(KzRbwBerH="I",F21,IF(KzRbwBerH="S",F22,IF(KzRbwBerH="D",F23,"* -")))</f>
        <v>* Für die Berechnung des Risikobarwertes wurde der dynamische Ansatz gem. § 5 Abs. 1 Nr. 2 PfandBarwertV verwendet.</v>
      </c>
      <c r="G15" s="155"/>
      <c r="H15" s="155"/>
      <c r="I15" s="155"/>
    </row>
    <row r="16" spans="2:11" ht="15" customHeight="1" x14ac:dyDescent="0.2">
      <c r="B16" s="150" t="s">
        <v>286</v>
      </c>
      <c r="C16" s="161" t="s">
        <v>287</v>
      </c>
      <c r="D16" s="155"/>
      <c r="E16" s="150" t="s">
        <v>288</v>
      </c>
      <c r="F16" s="168" t="str">
        <f>IF(KzRbwBerO="I",F21,IF(KzRbwBerO="S",F22,IF(KzRbwBerO="D",F23,"* -")))</f>
        <v>* Für die Berechnung des Risikobarwertes wurde der dynamische Ansatz gem. § 5 Abs. 1 Nr. 2 PfandBarwertV verwendet.</v>
      </c>
      <c r="H16" s="155"/>
      <c r="I16" s="155"/>
    </row>
    <row r="17" spans="2:9" ht="15" customHeight="1" x14ac:dyDescent="0.2">
      <c r="B17" s="150" t="s">
        <v>289</v>
      </c>
      <c r="C17" s="161"/>
      <c r="D17" s="155"/>
      <c r="E17" s="150" t="s">
        <v>290</v>
      </c>
      <c r="F17" s="168" t="str">
        <f>IF(KzRbwBerS="I",F21,IF(KzRbwBerS="S",F22,IF(KzRbwBerS="D",F23,"* -")))</f>
        <v>* Für die Berechnung des Risikobarwertes wurde der dynamische Ansatz gem. § 5 Abs. 1 Nr. 2 PfandBarwertV verwendet.</v>
      </c>
      <c r="H17" s="155"/>
      <c r="I17" s="155"/>
    </row>
    <row r="18" spans="2:9" ht="15" customHeight="1" x14ac:dyDescent="0.2">
      <c r="B18" s="150" t="s">
        <v>291</v>
      </c>
      <c r="C18" s="161"/>
      <c r="D18" s="155"/>
      <c r="E18" s="150" t="s">
        <v>292</v>
      </c>
      <c r="F18" s="168" t="str">
        <f>IF(KzRbwBerF="I",F21,IF(KzRbwBerF="S",F22,IF(KzRbwBerF="D",F23,"* -")))</f>
        <v>* Für die Berechnung des Risikobarwertes wurde der dynamische Ansatz gem. § 5 Abs. 1 Nr. 2 PfandBarwertV verwendet.</v>
      </c>
      <c r="G18" s="155"/>
      <c r="H18" s="155"/>
      <c r="I18" s="155"/>
    </row>
    <row r="19" spans="2:9" ht="15" customHeight="1" x14ac:dyDescent="0.2">
      <c r="B19" s="150" t="s">
        <v>293</v>
      </c>
      <c r="C19" s="161" t="s">
        <v>294</v>
      </c>
      <c r="D19" s="155"/>
      <c r="E19" s="155"/>
      <c r="F19" s="169"/>
      <c r="G19" s="155"/>
      <c r="H19" s="155"/>
      <c r="I19" s="155"/>
    </row>
    <row r="20" spans="2:9" ht="15" customHeight="1" x14ac:dyDescent="0.2">
      <c r="B20" s="150" t="s">
        <v>295</v>
      </c>
      <c r="C20" s="161" t="s">
        <v>294</v>
      </c>
      <c r="D20" s="155"/>
      <c r="E20" s="155"/>
      <c r="F20" s="155"/>
      <c r="G20" s="155"/>
      <c r="H20" s="155"/>
      <c r="I20" s="155"/>
    </row>
    <row r="21" spans="2:9" ht="15" customHeight="1" x14ac:dyDescent="0.2">
      <c r="B21" s="150" t="s">
        <v>296</v>
      </c>
      <c r="C21" s="161" t="s">
        <v>297</v>
      </c>
      <c r="D21" s="155"/>
      <c r="E21" s="6" t="s">
        <v>298</v>
      </c>
      <c r="F21" s="6" t="s">
        <v>299</v>
      </c>
      <c r="G21" s="155"/>
      <c r="H21" s="155"/>
      <c r="I21" s="155"/>
    </row>
    <row r="22" spans="2:9" ht="15" customHeight="1" x14ac:dyDescent="0.2">
      <c r="B22" s="150" t="s">
        <v>300</v>
      </c>
      <c r="C22" s="161" t="s">
        <v>297</v>
      </c>
      <c r="D22" s="155"/>
      <c r="E22" s="6"/>
      <c r="F22" s="6" t="s">
        <v>301</v>
      </c>
      <c r="G22" s="155"/>
      <c r="H22" s="155"/>
      <c r="I22" s="155"/>
    </row>
    <row r="23" spans="2:9" ht="15" customHeight="1" x14ac:dyDescent="0.2">
      <c r="B23" s="150" t="s">
        <v>302</v>
      </c>
      <c r="C23" s="170"/>
      <c r="D23" s="155"/>
      <c r="E23" s="6"/>
      <c r="F23" s="6" t="s">
        <v>303</v>
      </c>
      <c r="G23" s="155"/>
      <c r="H23" s="155"/>
      <c r="I23" s="155"/>
    </row>
    <row r="24" spans="2:9" ht="15" customHeight="1" x14ac:dyDescent="0.2">
      <c r="B24" s="150" t="s">
        <v>304</v>
      </c>
      <c r="C24" s="171"/>
      <c r="D24" s="155"/>
      <c r="G24" s="155"/>
      <c r="H24" s="155"/>
      <c r="I24" s="155"/>
    </row>
    <row r="25" spans="2:9" ht="15" customHeight="1" x14ac:dyDescent="0.2">
      <c r="C25" s="155"/>
      <c r="D25" s="155"/>
      <c r="H25" s="155"/>
    </row>
    <row r="26" spans="2:9" ht="15" customHeight="1" x14ac:dyDescent="0.2"/>
    <row r="27" spans="2:9" ht="15" customHeight="1" x14ac:dyDescent="0.2">
      <c r="B27" t="s">
        <v>305</v>
      </c>
      <c r="C27" t="s">
        <v>306</v>
      </c>
    </row>
    <row r="28" spans="2:9" ht="15" customHeight="1" x14ac:dyDescent="0.2">
      <c r="C28" t="s">
        <v>307</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workbookViewId="0">
      <selection activeCell="B33" sqref="B33"/>
    </sheetView>
  </sheetViews>
  <sheetFormatPr baseColWidth="10" defaultColWidth="9.140625" defaultRowHeight="12.75" x14ac:dyDescent="0.2"/>
  <cols>
    <col min="1" max="1" width="0.85546875" style="319" customWidth="1"/>
    <col min="2" max="2" width="28.7109375" style="319" customWidth="1"/>
    <col min="3" max="3" width="11.5703125" style="319" hidden="1" customWidth="1"/>
    <col min="4" max="7" width="17.7109375" style="319" customWidth="1"/>
    <col min="8" max="8" width="6.7109375" style="319" customWidth="1"/>
    <col min="9" max="10" width="14.7109375" style="319" customWidth="1"/>
    <col min="11" max="257" width="11.42578125" style="319" customWidth="1"/>
    <col min="258" max="1025" width="11.42578125" style="322" customWidth="1"/>
  </cols>
  <sheetData>
    <row r="1" spans="1:10" ht="5.0999999999999996" customHeight="1" x14ac:dyDescent="0.2"/>
    <row r="2" spans="1:10" ht="12.75" customHeight="1" x14ac:dyDescent="0.2">
      <c r="B2" s="30" t="s">
        <v>24</v>
      </c>
      <c r="C2" s="30"/>
      <c r="D2" s="30"/>
      <c r="E2" s="30"/>
      <c r="F2" s="30"/>
      <c r="G2" s="30"/>
    </row>
    <row r="3" spans="1:10" ht="16.5" customHeight="1" x14ac:dyDescent="0.2"/>
    <row r="4" spans="1:10" ht="12.75" customHeight="1" x14ac:dyDescent="0.2">
      <c r="B4" s="334" t="s">
        <v>25</v>
      </c>
      <c r="C4" s="334"/>
      <c r="D4" s="334"/>
      <c r="E4" s="334"/>
      <c r="F4" s="334"/>
      <c r="G4" s="334"/>
    </row>
    <row r="5" spans="1:10" ht="12.75" customHeight="1" x14ac:dyDescent="0.2">
      <c r="B5" s="334" t="str">
        <f>+StTai!B17</f>
        <v>4. Quartal 2023</v>
      </c>
      <c r="C5" s="334"/>
      <c r="D5" s="334"/>
      <c r="F5" s="5"/>
      <c r="G5" s="5"/>
    </row>
    <row r="6" spans="1:10" ht="12.75" customHeight="1" x14ac:dyDescent="0.2"/>
    <row r="7" spans="1:10" ht="24" customHeight="1" x14ac:dyDescent="0.2">
      <c r="B7" s="31"/>
    </row>
    <row r="8" spans="1:10" ht="25.5" customHeight="1" x14ac:dyDescent="0.2">
      <c r="A8" s="15">
        <v>0</v>
      </c>
      <c r="B8" s="335" t="s">
        <v>9</v>
      </c>
      <c r="C8" s="32"/>
      <c r="D8" s="380" t="s">
        <v>312</v>
      </c>
      <c r="E8" s="370"/>
      <c r="F8" s="381" t="s">
        <v>313</v>
      </c>
      <c r="G8" s="370"/>
      <c r="I8" s="191" t="s">
        <v>314</v>
      </c>
      <c r="J8" s="191" t="s">
        <v>315</v>
      </c>
    </row>
    <row r="9" spans="1:10" ht="12.75" customHeight="1" x14ac:dyDescent="0.2">
      <c r="A9" s="15">
        <v>0</v>
      </c>
      <c r="B9" s="382"/>
      <c r="C9" s="370"/>
      <c r="D9" s="33" t="s">
        <v>26</v>
      </c>
      <c r="E9" s="34" t="s">
        <v>11</v>
      </c>
      <c r="F9" s="33" t="str">
        <f>D9</f>
        <v>Pfandbriefumlauf</v>
      </c>
      <c r="G9" s="34" t="s">
        <v>11</v>
      </c>
      <c r="I9" s="33" t="s">
        <v>26</v>
      </c>
      <c r="J9" s="34" t="str">
        <f>I9</f>
        <v>Pfandbriefumlauf</v>
      </c>
    </row>
    <row r="10" spans="1:10" ht="12.75" customHeight="1" x14ac:dyDescent="0.2">
      <c r="A10" s="15">
        <v>0</v>
      </c>
      <c r="B10" s="383" t="s">
        <v>27</v>
      </c>
      <c r="C10" s="367"/>
      <c r="D10" s="35" t="s">
        <v>308</v>
      </c>
      <c r="E10" s="36" t="s">
        <v>308</v>
      </c>
      <c r="F10" s="35" t="s">
        <v>308</v>
      </c>
      <c r="G10" s="36" t="s">
        <v>308</v>
      </c>
      <c r="I10" s="35" t="str">
        <f>D10</f>
        <v>Mio. €</v>
      </c>
      <c r="J10" s="36" t="str">
        <f>I10</f>
        <v>Mio. €</v>
      </c>
    </row>
    <row r="11" spans="1:10" ht="12.75" customHeight="1" x14ac:dyDescent="0.2">
      <c r="A11" s="15">
        <v>0</v>
      </c>
      <c r="B11" s="371" t="s">
        <v>28</v>
      </c>
      <c r="C11" s="372"/>
      <c r="D11" s="37">
        <v>1866.8</v>
      </c>
      <c r="E11" s="38">
        <v>1590.2</v>
      </c>
      <c r="F11" s="37">
        <v>1280.89465</v>
      </c>
      <c r="G11" s="38">
        <v>1414.71525</v>
      </c>
      <c r="I11" s="37">
        <v>0</v>
      </c>
      <c r="J11" s="38">
        <v>0</v>
      </c>
    </row>
    <row r="12" spans="1:10" ht="12.75" customHeight="1" x14ac:dyDescent="0.2">
      <c r="A12" s="15">
        <v>0</v>
      </c>
      <c r="B12" s="371" t="s">
        <v>29</v>
      </c>
      <c r="C12" s="372"/>
      <c r="D12" s="37">
        <v>1392</v>
      </c>
      <c r="E12" s="38">
        <v>1494.7</v>
      </c>
      <c r="F12" s="37">
        <v>1613.00296</v>
      </c>
      <c r="G12" s="38">
        <v>1603.70965</v>
      </c>
      <c r="I12" s="37">
        <v>0</v>
      </c>
      <c r="J12" s="38">
        <v>0</v>
      </c>
    </row>
    <row r="13" spans="1:10" ht="12.75" customHeight="1" x14ac:dyDescent="0.2">
      <c r="A13" s="15"/>
      <c r="B13" s="371" t="s">
        <v>30</v>
      </c>
      <c r="C13" s="372"/>
      <c r="D13" s="37">
        <v>1308.2</v>
      </c>
      <c r="E13" s="38">
        <v>1417</v>
      </c>
      <c r="F13" s="37">
        <v>731.85083999999995</v>
      </c>
      <c r="G13" s="38">
        <v>1399.8271099999999</v>
      </c>
      <c r="I13" s="37">
        <v>1866.8</v>
      </c>
      <c r="J13" s="38">
        <v>1280.8946599999999</v>
      </c>
    </row>
    <row r="14" spans="1:10" ht="12.75" customHeight="1" x14ac:dyDescent="0.2">
      <c r="A14" s="15">
        <v>0</v>
      </c>
      <c r="B14" s="320" t="s">
        <v>31</v>
      </c>
      <c r="C14" s="320"/>
      <c r="D14" s="39">
        <v>1756.7</v>
      </c>
      <c r="E14" s="181">
        <v>2104.3000000000002</v>
      </c>
      <c r="F14" s="39">
        <v>885.56957999999997</v>
      </c>
      <c r="G14" s="181">
        <v>1192.9471799999999</v>
      </c>
      <c r="I14" s="37">
        <v>1392</v>
      </c>
      <c r="J14" s="38">
        <v>1613.00296</v>
      </c>
    </row>
    <row r="15" spans="1:10" ht="12.75" customHeight="1" x14ac:dyDescent="0.2">
      <c r="A15" s="15">
        <v>0</v>
      </c>
      <c r="B15" s="320" t="s">
        <v>32</v>
      </c>
      <c r="C15" s="320"/>
      <c r="D15" s="39">
        <v>3512</v>
      </c>
      <c r="E15" s="181">
        <v>3537.2</v>
      </c>
      <c r="F15" s="39">
        <v>1186.5725500000001</v>
      </c>
      <c r="G15" s="181">
        <v>3229.1882900000001</v>
      </c>
      <c r="I15" s="37">
        <v>3064.9</v>
      </c>
      <c r="J15" s="38">
        <v>1617.4204199999999</v>
      </c>
    </row>
    <row r="16" spans="1:10" ht="12.75" customHeight="1" x14ac:dyDescent="0.2">
      <c r="A16" s="15">
        <v>0</v>
      </c>
      <c r="B16" s="320" t="s">
        <v>33</v>
      </c>
      <c r="C16" s="320"/>
      <c r="D16" s="39">
        <v>3473.9</v>
      </c>
      <c r="E16" s="181">
        <v>3554.7</v>
      </c>
      <c r="F16" s="39">
        <v>2723.0542999999998</v>
      </c>
      <c r="G16" s="181">
        <v>2800.0102400000001</v>
      </c>
      <c r="I16" s="37">
        <v>3512</v>
      </c>
      <c r="J16" s="38">
        <v>1186.5725500000001</v>
      </c>
    </row>
    <row r="17" spans="1:10" ht="12.75" customHeight="1" x14ac:dyDescent="0.2">
      <c r="A17" s="15">
        <v>0</v>
      </c>
      <c r="B17" s="320" t="s">
        <v>34</v>
      </c>
      <c r="C17" s="320"/>
      <c r="D17" s="39">
        <v>3498.5</v>
      </c>
      <c r="E17" s="181">
        <v>2278.6999999999998</v>
      </c>
      <c r="F17" s="39">
        <v>3197.72883</v>
      </c>
      <c r="G17" s="181">
        <v>2916.4422199999999</v>
      </c>
      <c r="I17" s="37">
        <v>3473.9</v>
      </c>
      <c r="J17" s="38">
        <v>2723.0542999999998</v>
      </c>
    </row>
    <row r="18" spans="1:10" ht="12.75" customHeight="1" x14ac:dyDescent="0.2">
      <c r="A18" s="15">
        <v>0</v>
      </c>
      <c r="B18" s="371" t="s">
        <v>35</v>
      </c>
      <c r="C18" s="372"/>
      <c r="D18" s="37">
        <v>8253.6</v>
      </c>
      <c r="E18" s="38">
        <v>10770</v>
      </c>
      <c r="F18" s="37">
        <v>9445.9755100000002</v>
      </c>
      <c r="G18" s="38">
        <v>10078.207189999999</v>
      </c>
      <c r="I18" s="37">
        <v>10625.5</v>
      </c>
      <c r="J18" s="38">
        <v>10954.70631</v>
      </c>
    </row>
    <row r="19" spans="1:10" ht="12.75" customHeight="1" x14ac:dyDescent="0.2">
      <c r="A19" s="15">
        <v>0</v>
      </c>
      <c r="B19" s="371" t="s">
        <v>36</v>
      </c>
      <c r="C19" s="372"/>
      <c r="D19" s="37">
        <v>10179.6</v>
      </c>
      <c r="E19" s="38">
        <v>10804.4</v>
      </c>
      <c r="F19" s="37">
        <v>10629.24113</v>
      </c>
      <c r="G19" s="38">
        <v>9741.9297799999986</v>
      </c>
      <c r="I19" s="37">
        <v>11306.2</v>
      </c>
      <c r="J19" s="38">
        <v>12318.239149999999</v>
      </c>
    </row>
    <row r="20" spans="1:10" ht="20.100000000000001" customHeight="1" x14ac:dyDescent="0.2"/>
    <row r="21" spans="1:10" ht="25.5" customHeight="1" x14ac:dyDescent="0.2">
      <c r="A21" s="15">
        <v>1</v>
      </c>
      <c r="B21" s="335" t="s">
        <v>37</v>
      </c>
      <c r="C21" s="32"/>
      <c r="D21" s="384" t="s">
        <v>312</v>
      </c>
      <c r="E21" s="364"/>
      <c r="F21" s="380" t="s">
        <v>313</v>
      </c>
      <c r="G21" s="370"/>
      <c r="I21" s="192" t="s">
        <v>314</v>
      </c>
      <c r="J21" s="192" t="s">
        <v>315</v>
      </c>
    </row>
    <row r="22" spans="1:10" ht="12.75" customHeight="1" x14ac:dyDescent="0.2">
      <c r="A22" s="15">
        <v>1</v>
      </c>
      <c r="B22" s="382"/>
      <c r="C22" s="370"/>
      <c r="D22" s="33" t="s">
        <v>26</v>
      </c>
      <c r="E22" s="34" t="s">
        <v>11</v>
      </c>
      <c r="F22" s="33" t="str">
        <f>D22</f>
        <v>Pfandbriefumlauf</v>
      </c>
      <c r="G22" s="34" t="s">
        <v>11</v>
      </c>
      <c r="I22" s="33" t="s">
        <v>26</v>
      </c>
      <c r="J22" s="34" t="str">
        <f>I22</f>
        <v>Pfandbriefumlauf</v>
      </c>
    </row>
    <row r="23" spans="1:10" ht="12.75" customHeight="1" x14ac:dyDescent="0.2">
      <c r="A23" s="15">
        <v>1</v>
      </c>
      <c r="B23" s="383" t="s">
        <v>27</v>
      </c>
      <c r="C23" s="367"/>
      <c r="D23" s="35" t="str">
        <f>Einheit_Waehrung</f>
        <v>Mio. €</v>
      </c>
      <c r="E23" s="36" t="str">
        <f>D23</f>
        <v>Mio. €</v>
      </c>
      <c r="F23" s="35" t="str">
        <f>D23</f>
        <v>Mio. €</v>
      </c>
      <c r="G23" s="36" t="str">
        <f>D23</f>
        <v>Mio. €</v>
      </c>
      <c r="I23" s="35" t="str">
        <f>D23</f>
        <v>Mio. €</v>
      </c>
      <c r="J23" s="36" t="str">
        <f>I23</f>
        <v>Mio. €</v>
      </c>
    </row>
    <row r="24" spans="1:10" ht="12.75" customHeight="1" x14ac:dyDescent="0.2">
      <c r="A24" s="15">
        <v>1</v>
      </c>
      <c r="B24" s="371" t="s">
        <v>28</v>
      </c>
      <c r="C24" s="372"/>
      <c r="D24" s="37">
        <v>56.5</v>
      </c>
      <c r="E24" s="38">
        <v>7.2</v>
      </c>
      <c r="F24" s="37">
        <v>36.650500000000001</v>
      </c>
      <c r="G24" s="38">
        <v>24.907830000000001</v>
      </c>
      <c r="I24" s="37">
        <v>0</v>
      </c>
      <c r="J24" s="38">
        <v>0</v>
      </c>
    </row>
    <row r="25" spans="1:10" ht="12.75" customHeight="1" x14ac:dyDescent="0.2">
      <c r="A25" s="15"/>
      <c r="B25" s="371" t="s">
        <v>29</v>
      </c>
      <c r="C25" s="372"/>
      <c r="D25" s="37">
        <v>46.8</v>
      </c>
      <c r="E25" s="38">
        <v>15.8</v>
      </c>
      <c r="F25" s="37">
        <v>47.984340000000003</v>
      </c>
      <c r="G25" s="38">
        <v>24.923839999999998</v>
      </c>
      <c r="I25" s="37">
        <v>0</v>
      </c>
      <c r="J25" s="38">
        <v>0</v>
      </c>
    </row>
    <row r="26" spans="1:10" ht="12.75" customHeight="1" x14ac:dyDescent="0.2">
      <c r="A26" s="15">
        <v>1</v>
      </c>
      <c r="B26" s="371" t="s">
        <v>30</v>
      </c>
      <c r="C26" s="372"/>
      <c r="D26" s="37">
        <v>11.3</v>
      </c>
      <c r="E26" s="38">
        <v>13.3</v>
      </c>
      <c r="F26" s="37">
        <v>53.888849999999998</v>
      </c>
      <c r="G26" s="38">
        <v>26.436389999999999</v>
      </c>
      <c r="I26" s="37">
        <v>56.5</v>
      </c>
      <c r="J26" s="38">
        <v>36.650500000000001</v>
      </c>
    </row>
    <row r="27" spans="1:10" ht="12.75" customHeight="1" x14ac:dyDescent="0.2">
      <c r="A27" s="15">
        <v>1</v>
      </c>
      <c r="B27" s="320" t="s">
        <v>31</v>
      </c>
      <c r="C27" s="320"/>
      <c r="D27" s="39">
        <v>41.6</v>
      </c>
      <c r="E27" s="181">
        <v>11.8</v>
      </c>
      <c r="F27" s="39">
        <v>46.75685</v>
      </c>
      <c r="G27" s="181">
        <v>27.9651</v>
      </c>
      <c r="I27" s="37">
        <v>46.8</v>
      </c>
      <c r="J27" s="38">
        <v>47.984340000000003</v>
      </c>
    </row>
    <row r="28" spans="1:10" ht="12.75" customHeight="1" x14ac:dyDescent="0.2">
      <c r="A28" s="15">
        <v>1</v>
      </c>
      <c r="B28" s="320" t="s">
        <v>32</v>
      </c>
      <c r="C28" s="320"/>
      <c r="D28" s="39">
        <v>172.2</v>
      </c>
      <c r="E28" s="181">
        <v>240.9</v>
      </c>
      <c r="F28" s="39">
        <v>77.948899999999995</v>
      </c>
      <c r="G28" s="181">
        <v>128.63535999999999</v>
      </c>
      <c r="I28" s="37">
        <v>52.9</v>
      </c>
      <c r="J28" s="38">
        <v>100.64570000000001</v>
      </c>
    </row>
    <row r="29" spans="1:10" ht="12.75" customHeight="1" x14ac:dyDescent="0.2">
      <c r="A29" s="15">
        <v>1</v>
      </c>
      <c r="B29" s="320" t="s">
        <v>33</v>
      </c>
      <c r="C29" s="320"/>
      <c r="D29" s="39">
        <v>3</v>
      </c>
      <c r="E29" s="181">
        <v>20</v>
      </c>
      <c r="F29" s="39">
        <v>129.56272999999999</v>
      </c>
      <c r="G29" s="181">
        <v>134.55368999999999</v>
      </c>
      <c r="I29" s="37">
        <v>175.2</v>
      </c>
      <c r="J29" s="38">
        <v>77.948899999999995</v>
      </c>
    </row>
    <row r="30" spans="1:10" ht="12.75" customHeight="1" x14ac:dyDescent="0.2">
      <c r="A30" s="15">
        <v>1</v>
      </c>
      <c r="B30" s="320" t="s">
        <v>34</v>
      </c>
      <c r="C30" s="320"/>
      <c r="D30" s="39">
        <v>233.4</v>
      </c>
      <c r="E30" s="181">
        <v>68.8</v>
      </c>
      <c r="F30" s="39">
        <v>5.3661199999999996</v>
      </c>
      <c r="G30" s="181">
        <v>12.403840000000001</v>
      </c>
      <c r="I30" s="37">
        <v>3</v>
      </c>
      <c r="J30" s="38">
        <v>129.56272999999999</v>
      </c>
    </row>
    <row r="31" spans="1:10" ht="12.75" customHeight="1" x14ac:dyDescent="0.2">
      <c r="A31" s="15">
        <v>1</v>
      </c>
      <c r="B31" s="371" t="s">
        <v>35</v>
      </c>
      <c r="C31" s="372"/>
      <c r="D31" s="37">
        <v>437.6</v>
      </c>
      <c r="E31" s="38">
        <v>120.4</v>
      </c>
      <c r="F31" s="37">
        <v>402.35385000000002</v>
      </c>
      <c r="G31" s="38">
        <v>210.61804000000001</v>
      </c>
      <c r="I31" s="37">
        <v>367.4</v>
      </c>
      <c r="J31" s="38">
        <v>324.1343</v>
      </c>
    </row>
    <row r="32" spans="1:10" ht="12.75" customHeight="1" x14ac:dyDescent="0.2">
      <c r="B32" s="371" t="s">
        <v>36</v>
      </c>
      <c r="C32" s="372"/>
      <c r="D32" s="37">
        <v>223.9</v>
      </c>
      <c r="E32" s="38">
        <v>877.8</v>
      </c>
      <c r="F32" s="37">
        <v>507.87741</v>
      </c>
      <c r="G32" s="38">
        <v>866.53944999999999</v>
      </c>
      <c r="I32" s="37">
        <v>524.5</v>
      </c>
      <c r="J32" s="38">
        <v>591.46307999999999</v>
      </c>
    </row>
    <row r="33" spans="1:10" ht="12.75" customHeight="1" x14ac:dyDescent="0.2">
      <c r="A33" s="15">
        <v>2</v>
      </c>
    </row>
    <row r="34" spans="1:10" ht="25.5" customHeight="1" x14ac:dyDescent="0.2">
      <c r="A34" s="15">
        <v>3</v>
      </c>
      <c r="D34" s="370"/>
      <c r="E34" s="370"/>
      <c r="F34" s="370"/>
      <c r="G34" s="370"/>
    </row>
    <row r="35" spans="1:10" ht="12.75" customHeight="1" x14ac:dyDescent="0.2">
      <c r="B35" s="370"/>
      <c r="C35" s="370"/>
    </row>
    <row r="36" spans="1:10" ht="12.75" customHeight="1" x14ac:dyDescent="0.2">
      <c r="B36" s="370"/>
      <c r="C36" s="370"/>
    </row>
    <row r="37" spans="1:10" ht="12.75" customHeight="1" x14ac:dyDescent="0.2">
      <c r="B37" s="370"/>
      <c r="C37" s="370"/>
    </row>
    <row r="38" spans="1:10" ht="12.75" customHeight="1" x14ac:dyDescent="0.2">
      <c r="B38" s="370"/>
      <c r="C38" s="370"/>
    </row>
    <row r="39" spans="1:10" x14ac:dyDescent="0.2">
      <c r="B39" s="335" t="s">
        <v>38</v>
      </c>
      <c r="C39" s="335"/>
      <c r="D39" s="335"/>
      <c r="E39" s="335"/>
      <c r="F39" s="335"/>
      <c r="G39" s="335"/>
    </row>
    <row r="40" spans="1:10" ht="13.5" customHeight="1" thickBot="1" x14ac:dyDescent="0.25">
      <c r="B40" s="131"/>
      <c r="C40" s="132"/>
      <c r="D40" s="374" t="s">
        <v>312</v>
      </c>
      <c r="E40" s="370"/>
      <c r="F40" s="375" t="s">
        <v>313</v>
      </c>
      <c r="G40" s="370"/>
    </row>
    <row r="41" spans="1:10" ht="185.25" customHeight="1" thickBot="1" x14ac:dyDescent="0.25">
      <c r="B41" s="193" t="s">
        <v>39</v>
      </c>
      <c r="C41" s="172" t="s">
        <v>40</v>
      </c>
      <c r="D41" s="376" t="s">
        <v>41</v>
      </c>
      <c r="E41" s="377"/>
      <c r="F41" s="378" t="s">
        <v>41</v>
      </c>
      <c r="G41" s="379"/>
    </row>
    <row r="42" spans="1:10" ht="382.5" customHeight="1" thickBot="1" x14ac:dyDescent="0.25">
      <c r="B42" s="193" t="s">
        <v>42</v>
      </c>
      <c r="C42" s="332"/>
      <c r="D42" s="376" t="s">
        <v>43</v>
      </c>
      <c r="E42" s="377"/>
      <c r="F42" s="378" t="s">
        <v>43</v>
      </c>
      <c r="G42" s="379"/>
    </row>
    <row r="44" spans="1:10" x14ac:dyDescent="0.2">
      <c r="B44" s="370"/>
      <c r="C44" s="370"/>
    </row>
    <row r="45" spans="1:10" ht="28.5" customHeight="1" x14ac:dyDescent="0.2">
      <c r="B45" s="373" t="s">
        <v>44</v>
      </c>
      <c r="C45" s="370"/>
      <c r="D45" s="370"/>
      <c r="E45" s="370"/>
      <c r="F45" s="370"/>
      <c r="G45" s="370"/>
      <c r="H45" s="370"/>
      <c r="I45" s="370"/>
      <c r="J45" s="370"/>
    </row>
    <row r="46" spans="1:10" x14ac:dyDescent="0.2">
      <c r="B46" s="373"/>
      <c r="C46" s="370"/>
      <c r="D46" s="370"/>
      <c r="E46" s="370"/>
      <c r="F46" s="370"/>
      <c r="G46" s="370"/>
      <c r="H46" s="370"/>
      <c r="I46" s="370"/>
      <c r="J46" s="370"/>
    </row>
    <row r="47" spans="1:10" x14ac:dyDescent="0.2">
      <c r="D47" s="370"/>
      <c r="E47" s="370"/>
      <c r="F47" s="370"/>
      <c r="G47" s="370"/>
    </row>
    <row r="48" spans="1:10" ht="12.75" customHeight="1" x14ac:dyDescent="0.2"/>
    <row r="49" spans="2:7" ht="12.75" customHeight="1" x14ac:dyDescent="0.2">
      <c r="B49" s="370"/>
      <c r="C49" s="370"/>
    </row>
    <row r="50" spans="2:7" ht="12.75" customHeight="1" x14ac:dyDescent="0.2">
      <c r="B50" s="370"/>
      <c r="C50" s="370"/>
    </row>
    <row r="51" spans="2:7" ht="12.75" customHeight="1" x14ac:dyDescent="0.2">
      <c r="B51" s="370"/>
      <c r="C51" s="370"/>
    </row>
    <row r="52" spans="2:7" ht="12.75" customHeight="1" x14ac:dyDescent="0.2">
      <c r="B52" s="370"/>
      <c r="C52" s="370"/>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70"/>
      <c r="C57" s="370"/>
    </row>
    <row r="58" spans="2:7" ht="12.75" customHeight="1" x14ac:dyDescent="0.2">
      <c r="B58" s="370"/>
      <c r="C58" s="370"/>
    </row>
    <row r="63" spans="2:7" x14ac:dyDescent="0.2">
      <c r="B63" s="370"/>
      <c r="C63" s="370"/>
      <c r="D63" s="370"/>
      <c r="E63" s="370"/>
      <c r="F63" s="370"/>
      <c r="G63" s="370"/>
    </row>
    <row r="64" spans="2:7" ht="13.5" customHeight="1" thickBot="1" x14ac:dyDescent="0.25">
      <c r="D64" s="370"/>
      <c r="E64" s="370"/>
      <c r="F64" s="370"/>
      <c r="G64" s="370"/>
    </row>
    <row r="65" spans="2:10" ht="185.25" customHeight="1" thickBot="1" x14ac:dyDescent="0.25">
      <c r="D65" s="370"/>
      <c r="E65" s="370"/>
      <c r="F65" s="370"/>
      <c r="G65" s="370"/>
    </row>
    <row r="66" spans="2:10" ht="382.5" customHeight="1" thickBot="1" x14ac:dyDescent="0.25">
      <c r="D66" s="370"/>
      <c r="E66" s="370"/>
      <c r="F66" s="370"/>
      <c r="G66" s="370"/>
    </row>
    <row r="69" spans="2:10" ht="28.5" customHeight="1" x14ac:dyDescent="0.2">
      <c r="B69" s="370"/>
      <c r="C69" s="370"/>
      <c r="D69" s="370"/>
      <c r="E69" s="370"/>
      <c r="F69" s="370"/>
      <c r="G69" s="370"/>
      <c r="H69" s="370"/>
      <c r="I69" s="370"/>
      <c r="J69" s="370"/>
    </row>
    <row r="70" spans="2:10" x14ac:dyDescent="0.2">
      <c r="B70" s="370"/>
      <c r="C70" s="370"/>
      <c r="D70" s="370"/>
      <c r="E70" s="370"/>
      <c r="F70" s="370"/>
      <c r="G70" s="370"/>
      <c r="H70" s="370"/>
      <c r="I70" s="370"/>
      <c r="J70" s="370"/>
    </row>
  </sheetData>
  <mergeCells count="50">
    <mergeCell ref="F21:G21"/>
    <mergeCell ref="B22:C22"/>
    <mergeCell ref="B23:C23"/>
    <mergeCell ref="B24:C24"/>
    <mergeCell ref="B25:C25"/>
    <mergeCell ref="B12:C12"/>
    <mergeCell ref="B13:C13"/>
    <mergeCell ref="B18:C18"/>
    <mergeCell ref="B19:C19"/>
    <mergeCell ref="D21:E21"/>
    <mergeCell ref="D8:E8"/>
    <mergeCell ref="F8:G8"/>
    <mergeCell ref="B9:C9"/>
    <mergeCell ref="B10:C10"/>
    <mergeCell ref="B11:C11"/>
    <mergeCell ref="D34:E34"/>
    <mergeCell ref="F34:G34"/>
    <mergeCell ref="B35:C35"/>
    <mergeCell ref="B36:C36"/>
    <mergeCell ref="B46:J46"/>
    <mergeCell ref="B45:J45"/>
    <mergeCell ref="D40:E40"/>
    <mergeCell ref="F40:G40"/>
    <mergeCell ref="D41:E41"/>
    <mergeCell ref="F41:G41"/>
    <mergeCell ref="D42:E42"/>
    <mergeCell ref="F42:G42"/>
    <mergeCell ref="B26:C26"/>
    <mergeCell ref="B31:C31"/>
    <mergeCell ref="B32:C32"/>
    <mergeCell ref="B38:C38"/>
    <mergeCell ref="B44:C44"/>
    <mergeCell ref="B37:C37"/>
    <mergeCell ref="B57:C57"/>
    <mergeCell ref="B58:C58"/>
    <mergeCell ref="F47:G47"/>
    <mergeCell ref="B49:C49"/>
    <mergeCell ref="B50:C50"/>
    <mergeCell ref="B51:C51"/>
    <mergeCell ref="B52:C52"/>
    <mergeCell ref="D47:E47"/>
    <mergeCell ref="B69:J69"/>
    <mergeCell ref="B70:J70"/>
    <mergeCell ref="B63:G63"/>
    <mergeCell ref="D64:E64"/>
    <mergeCell ref="D65:E65"/>
    <mergeCell ref="D66:E66"/>
    <mergeCell ref="F64:G64"/>
    <mergeCell ref="F65:G65"/>
    <mergeCell ref="F66:G66"/>
  </mergeCells>
  <printOptions horizontalCentered="1"/>
  <pageMargins left="0.98402777777777795" right="0.39374999999999999" top="0.78749999999999998" bottom="0.78680555555555598" header="0.51180555555555496" footer="0.59027777777777801"/>
  <pageSetup paperSize="9" scale="48"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25" sqref="B25"/>
    </sheetView>
  </sheetViews>
  <sheetFormatPr baseColWidth="10" defaultColWidth="9.140625" defaultRowHeight="12.75" x14ac:dyDescent="0.2"/>
  <cols>
    <col min="1" max="1" width="0.85546875" style="319" customWidth="1"/>
    <col min="2" max="2" width="38.7109375" style="319" customWidth="1"/>
    <col min="3" max="3" width="2.7109375" style="319" customWidth="1"/>
    <col min="4" max="5" width="23.7109375" style="319" customWidth="1"/>
    <col min="6" max="6" width="3.140625" style="319" customWidth="1"/>
    <col min="7" max="257" width="11.42578125" style="319" customWidth="1"/>
    <col min="258" max="1025" width="11.42578125" style="322" customWidth="1"/>
  </cols>
  <sheetData>
    <row r="1" spans="1:5" ht="5.0999999999999996" customHeight="1" x14ac:dyDescent="0.2"/>
    <row r="2" spans="1:5" ht="12.75" customHeight="1" x14ac:dyDescent="0.2">
      <c r="B2" s="5" t="s">
        <v>45</v>
      </c>
      <c r="C2" s="5"/>
      <c r="D2" s="5"/>
      <c r="E2" s="5"/>
    </row>
    <row r="3" spans="1:5" ht="12.75" customHeight="1" x14ac:dyDescent="0.2">
      <c r="B3" s="6"/>
      <c r="C3" s="6"/>
      <c r="D3" s="6"/>
      <c r="E3" s="6"/>
    </row>
    <row r="4" spans="1:5" ht="12.75" customHeight="1" x14ac:dyDescent="0.2">
      <c r="B4" s="334" t="s">
        <v>46</v>
      </c>
      <c r="C4" s="334"/>
      <c r="D4" s="334"/>
      <c r="E4" s="327"/>
    </row>
    <row r="5" spans="1:5" ht="12.75" customHeight="1" x14ac:dyDescent="0.2">
      <c r="B5" s="334" t="str">
        <f>+StTai!B17</f>
        <v>4. Quartal 2023</v>
      </c>
      <c r="C5" s="334"/>
      <c r="D5" s="334"/>
      <c r="E5" s="334"/>
    </row>
    <row r="6" spans="1:5" ht="12.75" customHeight="1" x14ac:dyDescent="0.2"/>
    <row r="7" spans="1:5" ht="12.75" customHeight="1" x14ac:dyDescent="0.2">
      <c r="A7" s="15">
        <v>0</v>
      </c>
      <c r="B7" s="386" t="s">
        <v>47</v>
      </c>
      <c r="C7" s="387"/>
      <c r="D7" s="40" t="s">
        <v>312</v>
      </c>
      <c r="E7" s="40" t="s">
        <v>313</v>
      </c>
    </row>
    <row r="8" spans="1:5" ht="12.75" customHeight="1" x14ac:dyDescent="0.2">
      <c r="A8" s="15">
        <v>0</v>
      </c>
      <c r="B8" s="386"/>
      <c r="C8" s="387"/>
      <c r="D8" s="41" t="s">
        <v>308</v>
      </c>
      <c r="E8" s="41" t="s">
        <v>308</v>
      </c>
    </row>
    <row r="9" spans="1:5" ht="12.75" customHeight="1" x14ac:dyDescent="0.2">
      <c r="A9" s="15">
        <v>0</v>
      </c>
      <c r="B9" s="42" t="s">
        <v>48</v>
      </c>
      <c r="C9" s="42"/>
      <c r="D9" s="37">
        <v>20213.900000000001</v>
      </c>
      <c r="E9" s="43">
        <v>19684.706412</v>
      </c>
    </row>
    <row r="10" spans="1:5" ht="12.75" customHeight="1" x14ac:dyDescent="0.2">
      <c r="A10" s="15">
        <v>0</v>
      </c>
      <c r="B10" s="44" t="s">
        <v>49</v>
      </c>
      <c r="C10" s="44"/>
      <c r="D10" s="37">
        <v>5700.7</v>
      </c>
      <c r="E10" s="43">
        <v>4962.8216509999993</v>
      </c>
    </row>
    <row r="11" spans="1:5" ht="12.75" customHeight="1" x14ac:dyDescent="0.2">
      <c r="A11" s="15"/>
      <c r="B11" s="44" t="s">
        <v>50</v>
      </c>
      <c r="C11" s="44"/>
      <c r="D11" s="37">
        <v>2716.1</v>
      </c>
      <c r="E11" s="43">
        <v>2286.7237019999998</v>
      </c>
    </row>
    <row r="12" spans="1:5" ht="12.75" customHeight="1" x14ac:dyDescent="0.2">
      <c r="A12" s="15">
        <v>0</v>
      </c>
      <c r="B12" s="44" t="s">
        <v>51</v>
      </c>
      <c r="C12" s="44"/>
      <c r="D12" s="37">
        <v>7680.1</v>
      </c>
      <c r="E12" s="43">
        <v>6861.3109552999986</v>
      </c>
    </row>
    <row r="13" spans="1:5" ht="12.75" customHeight="1" x14ac:dyDescent="0.2">
      <c r="A13" s="15">
        <v>0</v>
      </c>
      <c r="B13" s="45" t="s">
        <v>52</v>
      </c>
      <c r="C13" s="45"/>
      <c r="D13" s="39">
        <v>36310.800000000003</v>
      </c>
      <c r="E13" s="46">
        <v>33795.562720299997</v>
      </c>
    </row>
    <row r="14" spans="1:5" ht="12.75" customHeight="1" x14ac:dyDescent="0.2"/>
    <row r="16" spans="1:5" s="325" customFormat="1" ht="12.75" customHeight="1" x14ac:dyDescent="0.2">
      <c r="B16" s="334" t="s">
        <v>53</v>
      </c>
      <c r="C16" s="334"/>
      <c r="D16" s="334"/>
      <c r="E16" s="334"/>
    </row>
    <row r="17" spans="1:5" s="325" customFormat="1" ht="12.75" customHeight="1" x14ac:dyDescent="0.2">
      <c r="B17" s="334" t="str">
        <f>+B5</f>
        <v>4. Quartal 2023</v>
      </c>
      <c r="C17" s="334"/>
      <c r="D17" s="334"/>
      <c r="E17" s="334"/>
    </row>
    <row r="18" spans="1:5" ht="12.75" customHeight="1" x14ac:dyDescent="0.2"/>
    <row r="19" spans="1:5" ht="12.75" customHeight="1" x14ac:dyDescent="0.2">
      <c r="A19" s="15">
        <v>1</v>
      </c>
      <c r="B19" s="386" t="s">
        <v>47</v>
      </c>
      <c r="C19" s="387"/>
      <c r="D19" s="47" t="s">
        <v>312</v>
      </c>
      <c r="E19" s="40" t="s">
        <v>313</v>
      </c>
    </row>
    <row r="20" spans="1:5" ht="12.75" customHeight="1" x14ac:dyDescent="0.2">
      <c r="A20" s="15">
        <v>1</v>
      </c>
      <c r="B20" s="386"/>
      <c r="C20" s="387"/>
      <c r="D20" s="41" t="s">
        <v>308</v>
      </c>
      <c r="E20" s="41" t="s">
        <v>308</v>
      </c>
    </row>
    <row r="21" spans="1:5" ht="12.75" customHeight="1" x14ac:dyDescent="0.2">
      <c r="A21" s="15">
        <v>1</v>
      </c>
      <c r="B21" s="42" t="s">
        <v>54</v>
      </c>
      <c r="C21" s="42"/>
      <c r="D21" s="37">
        <v>35.9</v>
      </c>
      <c r="E21" s="43">
        <v>51.870620000000002</v>
      </c>
    </row>
    <row r="22" spans="1:5" ht="12.75" customHeight="1" x14ac:dyDescent="0.2">
      <c r="A22" s="15">
        <v>1</v>
      </c>
      <c r="B22" s="44" t="s">
        <v>55</v>
      </c>
      <c r="C22" s="44"/>
      <c r="D22" s="39">
        <v>370</v>
      </c>
      <c r="E22" s="43">
        <v>430</v>
      </c>
    </row>
    <row r="23" spans="1:5" ht="12.75" customHeight="1" x14ac:dyDescent="0.2">
      <c r="A23" s="15">
        <v>1</v>
      </c>
      <c r="B23" s="44" t="s">
        <v>56</v>
      </c>
      <c r="C23" s="48"/>
      <c r="D23" s="49">
        <v>970</v>
      </c>
      <c r="E23" s="43">
        <v>975.11292000000003</v>
      </c>
    </row>
    <row r="24" spans="1:5" ht="12.75" customHeight="1" x14ac:dyDescent="0.2">
      <c r="A24" s="15">
        <v>1</v>
      </c>
      <c r="B24" s="45" t="s">
        <v>52</v>
      </c>
      <c r="C24" s="45"/>
      <c r="D24" s="39">
        <v>1375.9</v>
      </c>
      <c r="E24" s="43">
        <v>1456.9835400000002</v>
      </c>
    </row>
    <row r="25" spans="1:5" ht="12.75" customHeight="1" x14ac:dyDescent="0.2"/>
    <row r="26" spans="1:5" ht="12.75" hidden="1" customHeight="1" x14ac:dyDescent="0.2"/>
    <row r="27" spans="1:5" ht="12.75" customHeight="1" x14ac:dyDescent="0.2"/>
    <row r="28" spans="1:5" s="325" customFormat="1" ht="12.75" customHeight="1" x14ac:dyDescent="0.2">
      <c r="B28" s="385"/>
      <c r="C28" s="385"/>
      <c r="D28" s="385"/>
      <c r="E28" s="385"/>
    </row>
    <row r="29" spans="1:5" s="325" customFormat="1" ht="12.75" customHeight="1" x14ac:dyDescent="0.2">
      <c r="B29" s="385"/>
      <c r="C29" s="385"/>
      <c r="D29" s="385"/>
      <c r="E29" s="385"/>
    </row>
    <row r="30" spans="1:5" ht="12.75" customHeight="1" x14ac:dyDescent="0.2"/>
    <row r="31" spans="1:5" ht="12.75" customHeight="1" x14ac:dyDescent="0.2"/>
    <row r="32" spans="1:5" ht="12.75" customHeight="1" x14ac:dyDescent="0.2">
      <c r="B32" s="321" t="str">
        <f>IF(INT(AktJahrMonat)&gt;=201606,"","Hinweis: Die Größengruppen von Öffentlichen Pfandbriefen werden erst ab Q2 2015 erfasst.")</f>
        <v/>
      </c>
    </row>
    <row r="33" spans="2:5" ht="20.100000000000001" customHeight="1" x14ac:dyDescent="0.2">
      <c r="B33" s="321"/>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25" customFormat="1" ht="12.75" customHeight="1" x14ac:dyDescent="0.2">
      <c r="B40" s="385"/>
      <c r="C40" s="385"/>
      <c r="D40" s="385"/>
      <c r="E40" s="385"/>
    </row>
    <row r="41" spans="2:5" s="325" customFormat="1" ht="12.75" customHeight="1" x14ac:dyDescent="0.2">
      <c r="B41" s="385"/>
      <c r="C41" s="385"/>
      <c r="D41" s="385"/>
      <c r="E41" s="385"/>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70"/>
      <c r="C52" s="370"/>
      <c r="D52" s="370"/>
      <c r="E52" s="370"/>
    </row>
    <row r="53" spans="2:5" ht="20.100000000000001" customHeight="1" x14ac:dyDescent="0.2">
      <c r="B53" s="370"/>
      <c r="C53" s="370"/>
      <c r="D53" s="370"/>
      <c r="E53" s="370"/>
    </row>
    <row r="54" spans="2:5" ht="6" customHeight="1" x14ac:dyDescent="0.2"/>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38" sqref="C38"/>
    </sheetView>
  </sheetViews>
  <sheetFormatPr baseColWidth="10" defaultColWidth="9.140625" defaultRowHeight="12.75" x14ac:dyDescent="0.2"/>
  <cols>
    <col min="1" max="1" width="0.5703125" style="319" customWidth="1"/>
    <col min="2" max="2" width="11.5703125" style="5" hidden="1" customWidth="1"/>
    <col min="3" max="3" width="22.5703125" style="319" customWidth="1"/>
    <col min="4" max="4" width="8.7109375" style="319" customWidth="1"/>
    <col min="5" max="19" width="10.7109375" style="319" customWidth="1"/>
    <col min="20" max="20" width="18.28515625" style="319" customWidth="1"/>
    <col min="21" max="21" width="0.7109375" style="319" customWidth="1"/>
    <col min="22" max="257" width="11.42578125" style="319" customWidth="1"/>
    <col min="258" max="1025" width="11.42578125" style="322" customWidth="1"/>
  </cols>
  <sheetData>
    <row r="1" spans="2:20" ht="5.0999999999999996" customHeight="1" x14ac:dyDescent="0.2"/>
    <row r="2" spans="2:20" ht="12.75" customHeight="1" x14ac:dyDescent="0.2">
      <c r="C2" s="12" t="s">
        <v>57</v>
      </c>
    </row>
    <row r="3" spans="2:20" ht="12.75" customHeight="1" x14ac:dyDescent="0.2">
      <c r="C3" s="14"/>
    </row>
    <row r="4" spans="2:20" ht="12.75" customHeight="1" x14ac:dyDescent="0.2">
      <c r="C4" s="334" t="s">
        <v>58</v>
      </c>
      <c r="D4" s="51"/>
      <c r="E4" s="51"/>
      <c r="F4" s="51"/>
      <c r="G4" s="51"/>
      <c r="H4" s="51"/>
      <c r="I4" s="51"/>
      <c r="L4" s="51"/>
    </row>
    <row r="5" spans="2:20" ht="12.75" customHeight="1" x14ac:dyDescent="0.2">
      <c r="C5" s="334" t="s">
        <v>59</v>
      </c>
      <c r="D5" s="51"/>
      <c r="E5" s="51"/>
      <c r="F5" s="51"/>
      <c r="G5" s="51"/>
      <c r="H5" s="51"/>
      <c r="I5" s="51"/>
      <c r="L5" s="51"/>
    </row>
    <row r="6" spans="2:20" ht="12.75" customHeight="1" x14ac:dyDescent="0.2">
      <c r="C6" s="334" t="s">
        <v>60</v>
      </c>
      <c r="D6" s="51"/>
      <c r="E6" s="51"/>
      <c r="F6" s="51"/>
      <c r="G6" s="51"/>
      <c r="H6" s="51"/>
      <c r="I6" s="51"/>
      <c r="L6" s="51"/>
    </row>
    <row r="7" spans="2:20" ht="15" customHeight="1" x14ac:dyDescent="0.2">
      <c r="C7" s="334" t="str">
        <f>+StTai!B17</f>
        <v>4. Quartal 2023</v>
      </c>
      <c r="D7" s="51"/>
      <c r="E7" s="51"/>
      <c r="F7" s="51"/>
      <c r="G7" s="51"/>
      <c r="H7" s="51"/>
      <c r="I7" s="51"/>
      <c r="L7" s="51"/>
    </row>
    <row r="8" spans="2:20" ht="12.75" customHeight="1" x14ac:dyDescent="0.2"/>
    <row r="9" spans="2:20" ht="12.75" customHeight="1" x14ac:dyDescent="0.2">
      <c r="C9" s="27"/>
      <c r="D9" s="27"/>
      <c r="E9" s="386" t="s">
        <v>47</v>
      </c>
      <c r="F9" s="386"/>
      <c r="G9" s="386"/>
      <c r="H9" s="386"/>
      <c r="I9" s="386"/>
      <c r="J9" s="386"/>
      <c r="K9" s="386"/>
      <c r="L9" s="386"/>
      <c r="M9" s="386"/>
      <c r="N9" s="386"/>
      <c r="O9" s="386"/>
      <c r="P9" s="386"/>
      <c r="Q9" s="386"/>
      <c r="R9" s="387"/>
      <c r="S9" s="251"/>
      <c r="T9" s="252"/>
    </row>
    <row r="10" spans="2:20" ht="9" customHeight="1" x14ac:dyDescent="0.2">
      <c r="C10" s="20"/>
      <c r="D10" s="20"/>
      <c r="E10" s="386"/>
      <c r="F10" s="386"/>
      <c r="G10" s="386"/>
      <c r="H10" s="386"/>
      <c r="I10" s="386"/>
      <c r="J10" s="386"/>
      <c r="K10" s="386"/>
      <c r="L10" s="386"/>
      <c r="M10" s="386"/>
      <c r="N10" s="386"/>
      <c r="O10" s="386"/>
      <c r="P10" s="386"/>
      <c r="Q10" s="386"/>
      <c r="R10" s="387"/>
      <c r="S10" s="388" t="s">
        <v>61</v>
      </c>
      <c r="T10" s="391" t="s">
        <v>62</v>
      </c>
    </row>
    <row r="11" spans="2:20" ht="11.45" customHeight="1" x14ac:dyDescent="0.2">
      <c r="C11" s="20"/>
      <c r="D11" s="20"/>
      <c r="E11" s="253" t="s">
        <v>63</v>
      </c>
      <c r="F11" s="52" t="s">
        <v>64</v>
      </c>
      <c r="G11" s="53"/>
      <c r="H11" s="53"/>
      <c r="I11" s="53"/>
      <c r="J11" s="53"/>
      <c r="K11" s="53"/>
      <c r="L11" s="54"/>
      <c r="M11" s="53"/>
      <c r="N11" s="55"/>
      <c r="O11" s="55"/>
      <c r="P11" s="55"/>
      <c r="Q11" s="55"/>
      <c r="R11" s="56"/>
      <c r="S11" s="389"/>
      <c r="T11" s="392"/>
    </row>
    <row r="12" spans="2:20" ht="11.45" customHeight="1" x14ac:dyDescent="0.2">
      <c r="C12" s="20"/>
      <c r="D12" s="20"/>
      <c r="E12" s="254"/>
      <c r="F12" s="336" t="s">
        <v>65</v>
      </c>
      <c r="G12" s="57"/>
      <c r="H12" s="57"/>
      <c r="I12" s="57"/>
      <c r="J12" s="57"/>
      <c r="K12" s="58"/>
      <c r="L12" s="336" t="s">
        <v>66</v>
      </c>
      <c r="M12" s="57"/>
      <c r="N12" s="57"/>
      <c r="O12" s="57"/>
      <c r="P12" s="57"/>
      <c r="Q12" s="59"/>
      <c r="R12" s="60"/>
      <c r="S12" s="389"/>
      <c r="T12" s="392"/>
    </row>
    <row r="13" spans="2:20" ht="11.45" customHeight="1" x14ac:dyDescent="0.2">
      <c r="C13" s="20"/>
      <c r="D13" s="20"/>
      <c r="E13" s="254"/>
      <c r="F13" s="61" t="str">
        <f>E11</f>
        <v>Insgesamt</v>
      </c>
      <c r="G13" s="62" t="str">
        <f>F11</f>
        <v>davon</v>
      </c>
      <c r="H13" s="63"/>
      <c r="I13" s="63"/>
      <c r="J13" s="63"/>
      <c r="K13" s="63"/>
      <c r="L13" s="64" t="str">
        <f>F13</f>
        <v>Insgesamt</v>
      </c>
      <c r="M13" s="62" t="str">
        <f>G13</f>
        <v>davon</v>
      </c>
      <c r="N13" s="65"/>
      <c r="O13" s="65"/>
      <c r="P13" s="65"/>
      <c r="Q13" s="65"/>
      <c r="R13" s="255"/>
      <c r="S13" s="389"/>
      <c r="T13" s="392"/>
    </row>
    <row r="14" spans="2:20" ht="43.9" customHeight="1" x14ac:dyDescent="0.2">
      <c r="C14" s="20"/>
      <c r="D14" s="20"/>
      <c r="E14" s="245"/>
      <c r="F14" s="256"/>
      <c r="G14" s="257" t="s">
        <v>67</v>
      </c>
      <c r="H14" s="258" t="s">
        <v>68</v>
      </c>
      <c r="I14" s="258" t="s">
        <v>69</v>
      </c>
      <c r="J14" s="259" t="s">
        <v>70</v>
      </c>
      <c r="K14" s="258" t="s">
        <v>71</v>
      </c>
      <c r="L14" s="260"/>
      <c r="M14" s="257" t="s">
        <v>72</v>
      </c>
      <c r="N14" s="258" t="s">
        <v>73</v>
      </c>
      <c r="O14" s="258" t="s">
        <v>74</v>
      </c>
      <c r="P14" s="259" t="s">
        <v>75</v>
      </c>
      <c r="Q14" s="259" t="str">
        <f>J14</f>
        <v>Unfertige und noch nicht ertragfähige Neubauten</v>
      </c>
      <c r="R14" s="258" t="str">
        <f>K14</f>
        <v>Bauplätze</v>
      </c>
      <c r="S14" s="390"/>
      <c r="T14" s="393"/>
    </row>
    <row r="15" spans="2:20" ht="12.75" customHeight="1" x14ac:dyDescent="0.2">
      <c r="C15" s="211" t="s">
        <v>76</v>
      </c>
      <c r="D15" s="213" t="str">
        <f>+LEFT(C7,10)</f>
        <v>4. Quartal</v>
      </c>
      <c r="E15" s="216" t="str">
        <f>Einheit_Waehrung</f>
        <v>Mio. €</v>
      </c>
      <c r="F15" s="217" t="str">
        <f>E15</f>
        <v>Mio. €</v>
      </c>
      <c r="G15" s="217" t="str">
        <f>E15</f>
        <v>Mio. €</v>
      </c>
      <c r="H15" s="217" t="str">
        <f>E15</f>
        <v>Mio. €</v>
      </c>
      <c r="I15" s="217" t="str">
        <f>E15</f>
        <v>Mio. €</v>
      </c>
      <c r="J15" s="217" t="str">
        <f>E15</f>
        <v>Mio. €</v>
      </c>
      <c r="K15" s="217" t="str">
        <f>E15</f>
        <v>Mio. €</v>
      </c>
      <c r="L15" s="217" t="str">
        <f>E15</f>
        <v>Mio. €</v>
      </c>
      <c r="M15" s="217" t="str">
        <f>L15</f>
        <v>Mio. €</v>
      </c>
      <c r="N15" s="217" t="str">
        <f>L15</f>
        <v>Mio. €</v>
      </c>
      <c r="O15" s="217" t="str">
        <f>L15</f>
        <v>Mio. €</v>
      </c>
      <c r="P15" s="217" t="str">
        <f>L15</f>
        <v>Mio. €</v>
      </c>
      <c r="Q15" s="217" t="str">
        <f>L15</f>
        <v>Mio. €</v>
      </c>
      <c r="R15" s="217" t="str">
        <f>L15</f>
        <v>Mio. €</v>
      </c>
      <c r="S15" s="218" t="str">
        <f>E15</f>
        <v>Mio. €</v>
      </c>
      <c r="T15" s="219" t="str">
        <f>E15</f>
        <v>Mio. €</v>
      </c>
    </row>
    <row r="16" spans="2:20" ht="12.75" customHeight="1" x14ac:dyDescent="0.2">
      <c r="B16" s="12" t="s">
        <v>77</v>
      </c>
      <c r="C16" s="68" t="s">
        <v>78</v>
      </c>
      <c r="D16" s="214" t="s">
        <v>309</v>
      </c>
      <c r="E16" s="220">
        <v>36310.800000000003</v>
      </c>
      <c r="F16" s="70">
        <v>29352.3</v>
      </c>
      <c r="G16" s="70">
        <v>5470.1</v>
      </c>
      <c r="H16" s="70">
        <v>18275.099999999999</v>
      </c>
      <c r="I16" s="70">
        <v>5599</v>
      </c>
      <c r="J16" s="70">
        <v>7.3999999999999986</v>
      </c>
      <c r="K16" s="70">
        <v>0.7</v>
      </c>
      <c r="L16" s="70">
        <v>6958.5000000000009</v>
      </c>
      <c r="M16" s="70">
        <v>4521.2000000000007</v>
      </c>
      <c r="N16" s="70">
        <v>2186.1</v>
      </c>
      <c r="O16" s="70">
        <v>6.3999999999999986</v>
      </c>
      <c r="P16" s="70">
        <v>244.8</v>
      </c>
      <c r="Q16" s="70">
        <v>0</v>
      </c>
      <c r="R16" s="70">
        <v>0</v>
      </c>
      <c r="S16" s="71">
        <v>15.1</v>
      </c>
      <c r="T16" s="221">
        <v>17.7</v>
      </c>
    </row>
    <row r="17" spans="2:20" ht="12.75" customHeight="1" x14ac:dyDescent="0.2">
      <c r="C17" s="66"/>
      <c r="D17" s="215" t="s">
        <v>310</v>
      </c>
      <c r="E17" s="222">
        <v>33795.562720299997</v>
      </c>
      <c r="F17" s="72">
        <v>27773.973381299998</v>
      </c>
      <c r="G17" s="72">
        <v>5136.0879402999999</v>
      </c>
      <c r="H17" s="72">
        <v>17406.129142999998</v>
      </c>
      <c r="I17" s="72">
        <v>5222.3511229999986</v>
      </c>
      <c r="J17" s="72">
        <v>8.1451749999999983</v>
      </c>
      <c r="K17" s="72">
        <v>1.26</v>
      </c>
      <c r="L17" s="72">
        <v>6021.5893389999992</v>
      </c>
      <c r="M17" s="72">
        <v>3874.937116999999</v>
      </c>
      <c r="N17" s="72">
        <v>1860.478447</v>
      </c>
      <c r="O17" s="72">
        <v>6.8807100000000014</v>
      </c>
      <c r="P17" s="72">
        <v>279.29306500000001</v>
      </c>
      <c r="Q17" s="72">
        <v>0</v>
      </c>
      <c r="R17" s="72">
        <v>0</v>
      </c>
      <c r="S17" s="73">
        <v>11.6321349</v>
      </c>
      <c r="T17" s="223">
        <v>12.903117</v>
      </c>
    </row>
    <row r="18" spans="2:20" ht="12.75" customHeight="1" x14ac:dyDescent="0.2">
      <c r="B18" s="12" t="s">
        <v>79</v>
      </c>
      <c r="C18" s="68" t="s">
        <v>80</v>
      </c>
      <c r="D18" s="214" t="s">
        <v>309</v>
      </c>
      <c r="E18" s="220">
        <v>29173.200000000004</v>
      </c>
      <c r="F18" s="70">
        <v>24190.000000000004</v>
      </c>
      <c r="G18" s="70">
        <v>3787.4</v>
      </c>
      <c r="H18" s="70">
        <v>15471</v>
      </c>
      <c r="I18" s="70">
        <v>4923.5</v>
      </c>
      <c r="J18" s="70">
        <v>7.3999999999999986</v>
      </c>
      <c r="K18" s="70">
        <v>0.7</v>
      </c>
      <c r="L18" s="70">
        <v>4983.2000000000007</v>
      </c>
      <c r="M18" s="70">
        <v>3407.400000000001</v>
      </c>
      <c r="N18" s="70">
        <v>1366</v>
      </c>
      <c r="O18" s="70">
        <v>6.3999999999999986</v>
      </c>
      <c r="P18" s="70">
        <v>203.4</v>
      </c>
      <c r="Q18" s="70">
        <v>0</v>
      </c>
      <c r="R18" s="70">
        <v>0</v>
      </c>
      <c r="S18" s="71">
        <v>14.9</v>
      </c>
      <c r="T18" s="221">
        <v>17.3</v>
      </c>
    </row>
    <row r="19" spans="2:20" ht="12.75" customHeight="1" x14ac:dyDescent="0.2">
      <c r="C19" s="66"/>
      <c r="D19" s="215" t="s">
        <v>310</v>
      </c>
      <c r="E19" s="222">
        <v>26682.555177300001</v>
      </c>
      <c r="F19" s="72">
        <v>22840.305513300002</v>
      </c>
      <c r="G19" s="72">
        <v>3524.8434493</v>
      </c>
      <c r="H19" s="72">
        <v>14718.767748</v>
      </c>
      <c r="I19" s="72">
        <v>4587.2891410000002</v>
      </c>
      <c r="J19" s="72">
        <v>8.1451749999999983</v>
      </c>
      <c r="K19" s="72">
        <v>1.26</v>
      </c>
      <c r="L19" s="72">
        <v>3842.2496639999995</v>
      </c>
      <c r="M19" s="72">
        <v>2513.5158160000001</v>
      </c>
      <c r="N19" s="72">
        <v>1089.6474989999999</v>
      </c>
      <c r="O19" s="72">
        <v>6.8807100000000014</v>
      </c>
      <c r="P19" s="72">
        <v>232.20563899999991</v>
      </c>
      <c r="Q19" s="72">
        <v>0</v>
      </c>
      <c r="R19" s="72">
        <v>0</v>
      </c>
      <c r="S19" s="73">
        <v>11.6294901</v>
      </c>
      <c r="T19" s="223">
        <v>12.903117</v>
      </c>
    </row>
    <row r="20" spans="2:20" ht="12.75" customHeight="1" x14ac:dyDescent="0.2">
      <c r="B20" s="74" t="s">
        <v>81</v>
      </c>
      <c r="C20" s="68" t="s">
        <v>82</v>
      </c>
      <c r="D20" s="214" t="s">
        <v>309</v>
      </c>
      <c r="E20" s="220">
        <v>71.599999999999994</v>
      </c>
      <c r="F20" s="70">
        <v>0</v>
      </c>
      <c r="G20" s="70">
        <v>0</v>
      </c>
      <c r="H20" s="70">
        <v>0</v>
      </c>
      <c r="I20" s="70">
        <v>0</v>
      </c>
      <c r="J20" s="70">
        <v>0</v>
      </c>
      <c r="K20" s="70">
        <v>0</v>
      </c>
      <c r="L20" s="70">
        <v>71.599999999999994</v>
      </c>
      <c r="M20" s="70">
        <v>71.599999999999994</v>
      </c>
      <c r="N20" s="70">
        <v>0</v>
      </c>
      <c r="O20" s="70">
        <v>0</v>
      </c>
      <c r="P20" s="70">
        <v>0</v>
      </c>
      <c r="Q20" s="70">
        <v>0</v>
      </c>
      <c r="R20" s="70">
        <v>0</v>
      </c>
      <c r="S20" s="71">
        <v>0</v>
      </c>
      <c r="T20" s="221">
        <v>0</v>
      </c>
    </row>
    <row r="21" spans="2:20" ht="12.75" customHeight="1" x14ac:dyDescent="0.2">
      <c r="C21" s="66"/>
      <c r="D21" s="215" t="s">
        <v>310</v>
      </c>
      <c r="E21" s="222">
        <v>71.64</v>
      </c>
      <c r="F21" s="72">
        <v>0</v>
      </c>
      <c r="G21" s="72">
        <v>0</v>
      </c>
      <c r="H21" s="72">
        <v>0</v>
      </c>
      <c r="I21" s="72">
        <v>0</v>
      </c>
      <c r="J21" s="72">
        <v>0</v>
      </c>
      <c r="K21" s="72">
        <v>0</v>
      </c>
      <c r="L21" s="72">
        <v>71.64</v>
      </c>
      <c r="M21" s="72">
        <v>71.64</v>
      </c>
      <c r="N21" s="72">
        <v>0</v>
      </c>
      <c r="O21" s="72">
        <v>0</v>
      </c>
      <c r="P21" s="72">
        <v>0</v>
      </c>
      <c r="Q21" s="72">
        <v>0</v>
      </c>
      <c r="R21" s="72">
        <v>0</v>
      </c>
      <c r="S21" s="73">
        <v>0</v>
      </c>
      <c r="T21" s="223">
        <v>0</v>
      </c>
    </row>
    <row r="22" spans="2:20" ht="13.5" customHeight="1" x14ac:dyDescent="0.2">
      <c r="B22" s="12" t="s">
        <v>83</v>
      </c>
      <c r="C22" s="68" t="s">
        <v>84</v>
      </c>
      <c r="D22" s="214" t="s">
        <v>309</v>
      </c>
      <c r="E22" s="220">
        <v>217.8</v>
      </c>
      <c r="F22" s="70">
        <v>0</v>
      </c>
      <c r="G22" s="70">
        <v>0</v>
      </c>
      <c r="H22" s="70">
        <v>0</v>
      </c>
      <c r="I22" s="70">
        <v>0</v>
      </c>
      <c r="J22" s="70">
        <v>0</v>
      </c>
      <c r="K22" s="70">
        <v>0</v>
      </c>
      <c r="L22" s="70">
        <v>217.8</v>
      </c>
      <c r="M22" s="70">
        <v>159.80000000000001</v>
      </c>
      <c r="N22" s="70">
        <v>58</v>
      </c>
      <c r="O22" s="70">
        <v>0</v>
      </c>
      <c r="P22" s="70">
        <v>0</v>
      </c>
      <c r="Q22" s="70">
        <v>0</v>
      </c>
      <c r="R22" s="70">
        <v>0</v>
      </c>
      <c r="S22" s="71">
        <v>0</v>
      </c>
      <c r="T22" s="221">
        <v>0</v>
      </c>
    </row>
    <row r="23" spans="2:20" ht="12.75" customHeight="1" x14ac:dyDescent="0.2">
      <c r="C23" s="66"/>
      <c r="D23" s="215" t="s">
        <v>310</v>
      </c>
      <c r="E23" s="222">
        <v>259.19842500000004</v>
      </c>
      <c r="F23" s="72">
        <v>0</v>
      </c>
      <c r="G23" s="72">
        <v>0</v>
      </c>
      <c r="H23" s="72">
        <v>0</v>
      </c>
      <c r="I23" s="72">
        <v>0</v>
      </c>
      <c r="J23" s="72">
        <v>0</v>
      </c>
      <c r="K23" s="72">
        <v>0</v>
      </c>
      <c r="L23" s="72">
        <v>259.19842500000004</v>
      </c>
      <c r="M23" s="72">
        <v>201.23729700000001</v>
      </c>
      <c r="N23" s="72">
        <v>57.961128000000002</v>
      </c>
      <c r="O23" s="72">
        <v>0</v>
      </c>
      <c r="P23" s="72">
        <v>0</v>
      </c>
      <c r="Q23" s="72">
        <v>0</v>
      </c>
      <c r="R23" s="72">
        <v>0</v>
      </c>
      <c r="S23" s="73">
        <v>0</v>
      </c>
      <c r="T23" s="223">
        <v>0</v>
      </c>
    </row>
    <row r="24" spans="2:20" ht="12.75" customHeight="1" x14ac:dyDescent="0.2">
      <c r="B24" s="12" t="s">
        <v>85</v>
      </c>
      <c r="C24" s="68" t="s">
        <v>86</v>
      </c>
      <c r="D24" s="214" t="s">
        <v>309</v>
      </c>
      <c r="E24" s="220">
        <v>271.89999999999998</v>
      </c>
      <c r="F24" s="70">
        <v>82.1</v>
      </c>
      <c r="G24" s="70">
        <v>0</v>
      </c>
      <c r="H24" s="70">
        <v>0</v>
      </c>
      <c r="I24" s="70">
        <v>82.1</v>
      </c>
      <c r="J24" s="70">
        <v>0</v>
      </c>
      <c r="K24" s="70">
        <v>0</v>
      </c>
      <c r="L24" s="70">
        <v>189.8</v>
      </c>
      <c r="M24" s="70">
        <v>152.4</v>
      </c>
      <c r="N24" s="70">
        <v>14</v>
      </c>
      <c r="O24" s="70">
        <v>0</v>
      </c>
      <c r="P24" s="70">
        <v>23.4</v>
      </c>
      <c r="Q24" s="70">
        <v>0</v>
      </c>
      <c r="R24" s="70">
        <v>0</v>
      </c>
      <c r="S24" s="71">
        <v>0</v>
      </c>
      <c r="T24" s="221">
        <v>0</v>
      </c>
    </row>
    <row r="25" spans="2:20" ht="12.75" customHeight="1" x14ac:dyDescent="0.2">
      <c r="C25" s="66"/>
      <c r="D25" s="215" t="s">
        <v>310</v>
      </c>
      <c r="E25" s="222">
        <v>281.91648300000003</v>
      </c>
      <c r="F25" s="72">
        <v>0</v>
      </c>
      <c r="G25" s="72">
        <v>0</v>
      </c>
      <c r="H25" s="72">
        <v>0</v>
      </c>
      <c r="I25" s="72">
        <v>0</v>
      </c>
      <c r="J25" s="72">
        <v>0</v>
      </c>
      <c r="K25" s="72">
        <v>0</v>
      </c>
      <c r="L25" s="72">
        <v>281.91648300000003</v>
      </c>
      <c r="M25" s="72">
        <v>231.22965300000001</v>
      </c>
      <c r="N25" s="72">
        <v>27.638788000000002</v>
      </c>
      <c r="O25" s="72">
        <v>0</v>
      </c>
      <c r="P25" s="72">
        <v>23.048041999999999</v>
      </c>
      <c r="Q25" s="72">
        <v>0</v>
      </c>
      <c r="R25" s="72">
        <v>0</v>
      </c>
      <c r="S25" s="73">
        <v>0</v>
      </c>
      <c r="T25" s="223">
        <v>0</v>
      </c>
    </row>
    <row r="26" spans="2:20" ht="12.75" customHeight="1" x14ac:dyDescent="0.2">
      <c r="B26" s="12" t="s">
        <v>87</v>
      </c>
      <c r="C26" s="68" t="s">
        <v>88</v>
      </c>
      <c r="D26" s="214" t="s">
        <v>309</v>
      </c>
      <c r="E26" s="220">
        <v>116.7</v>
      </c>
      <c r="F26" s="70">
        <v>0</v>
      </c>
      <c r="G26" s="70">
        <v>0</v>
      </c>
      <c r="H26" s="70">
        <v>0</v>
      </c>
      <c r="I26" s="70">
        <v>0</v>
      </c>
      <c r="J26" s="70">
        <v>0</v>
      </c>
      <c r="K26" s="70">
        <v>0</v>
      </c>
      <c r="L26" s="70">
        <v>116.7</v>
      </c>
      <c r="M26" s="70">
        <v>116.7</v>
      </c>
      <c r="N26" s="70">
        <v>0</v>
      </c>
      <c r="O26" s="70">
        <v>0</v>
      </c>
      <c r="P26" s="70">
        <v>0</v>
      </c>
      <c r="Q26" s="70">
        <v>0</v>
      </c>
      <c r="R26" s="70">
        <v>0</v>
      </c>
      <c r="S26" s="71">
        <v>0</v>
      </c>
      <c r="T26" s="221">
        <v>0</v>
      </c>
    </row>
    <row r="27" spans="2:20" ht="12.75" customHeight="1" x14ac:dyDescent="0.2">
      <c r="C27" s="66"/>
      <c r="D27" s="215" t="s">
        <v>310</v>
      </c>
      <c r="E27" s="222">
        <v>90.918823999999987</v>
      </c>
      <c r="F27" s="72">
        <v>0</v>
      </c>
      <c r="G27" s="72">
        <v>0</v>
      </c>
      <c r="H27" s="72">
        <v>0</v>
      </c>
      <c r="I27" s="72">
        <v>0</v>
      </c>
      <c r="J27" s="72">
        <v>0</v>
      </c>
      <c r="K27" s="72">
        <v>0</v>
      </c>
      <c r="L27" s="72">
        <v>90.918823999999987</v>
      </c>
      <c r="M27" s="72">
        <v>90.918823999999987</v>
      </c>
      <c r="N27" s="72">
        <v>0</v>
      </c>
      <c r="O27" s="72">
        <v>0</v>
      </c>
      <c r="P27" s="72">
        <v>0</v>
      </c>
      <c r="Q27" s="72">
        <v>0</v>
      </c>
      <c r="R27" s="72">
        <v>0</v>
      </c>
      <c r="S27" s="73">
        <v>0</v>
      </c>
      <c r="T27" s="223">
        <v>0</v>
      </c>
    </row>
    <row r="28" spans="2:20" ht="12.75" customHeight="1" x14ac:dyDescent="0.2">
      <c r="B28" s="12" t="s">
        <v>89</v>
      </c>
      <c r="C28" s="68" t="s">
        <v>90</v>
      </c>
      <c r="D28" s="214" t="s">
        <v>309</v>
      </c>
      <c r="E28" s="220">
        <v>734.5</v>
      </c>
      <c r="F28" s="70">
        <v>293.7</v>
      </c>
      <c r="G28" s="70">
        <v>0</v>
      </c>
      <c r="H28" s="70">
        <v>0</v>
      </c>
      <c r="I28" s="70">
        <v>293.7</v>
      </c>
      <c r="J28" s="70">
        <v>0</v>
      </c>
      <c r="K28" s="70">
        <v>0</v>
      </c>
      <c r="L28" s="70">
        <v>440.8</v>
      </c>
      <c r="M28" s="70">
        <v>175.8</v>
      </c>
      <c r="N28" s="70">
        <v>265</v>
      </c>
      <c r="O28" s="70">
        <v>0</v>
      </c>
      <c r="P28" s="70">
        <v>0</v>
      </c>
      <c r="Q28" s="70">
        <v>0</v>
      </c>
      <c r="R28" s="70">
        <v>0</v>
      </c>
      <c r="S28" s="71">
        <v>0</v>
      </c>
      <c r="T28" s="221">
        <v>0</v>
      </c>
    </row>
    <row r="29" spans="2:20" ht="12.75" customHeight="1" x14ac:dyDescent="0.2">
      <c r="C29" s="66"/>
      <c r="D29" s="215" t="s">
        <v>310</v>
      </c>
      <c r="E29" s="222">
        <v>716.63380000000006</v>
      </c>
      <c r="F29" s="72">
        <v>299.60980000000001</v>
      </c>
      <c r="G29" s="72">
        <v>0</v>
      </c>
      <c r="H29" s="72">
        <v>0</v>
      </c>
      <c r="I29" s="72">
        <v>299.60980000000001</v>
      </c>
      <c r="J29" s="72">
        <v>0</v>
      </c>
      <c r="K29" s="72">
        <v>0</v>
      </c>
      <c r="L29" s="72">
        <v>417.024</v>
      </c>
      <c r="M29" s="72">
        <v>175.20599999999999</v>
      </c>
      <c r="N29" s="72">
        <v>241.81800000000001</v>
      </c>
      <c r="O29" s="72">
        <v>0</v>
      </c>
      <c r="P29" s="72">
        <v>0</v>
      </c>
      <c r="Q29" s="72">
        <v>0</v>
      </c>
      <c r="R29" s="72">
        <v>0</v>
      </c>
      <c r="S29" s="73">
        <v>0</v>
      </c>
      <c r="T29" s="223">
        <v>0</v>
      </c>
    </row>
    <row r="30" spans="2:20" ht="12.75" customHeight="1" x14ac:dyDescent="0.2">
      <c r="B30" s="12" t="s">
        <v>91</v>
      </c>
      <c r="C30" s="68" t="s">
        <v>92</v>
      </c>
      <c r="D30" s="214" t="s">
        <v>309</v>
      </c>
      <c r="E30" s="220">
        <v>250.70000000000005</v>
      </c>
      <c r="F30" s="70">
        <v>56.100000000000009</v>
      </c>
      <c r="G30" s="70">
        <v>16.3</v>
      </c>
      <c r="H30" s="70">
        <v>39.6</v>
      </c>
      <c r="I30" s="70">
        <v>0.2</v>
      </c>
      <c r="J30" s="70">
        <v>0</v>
      </c>
      <c r="K30" s="70">
        <v>0</v>
      </c>
      <c r="L30" s="70">
        <v>194.60000000000002</v>
      </c>
      <c r="M30" s="70">
        <v>46.3</v>
      </c>
      <c r="N30" s="70">
        <v>130.30000000000001</v>
      </c>
      <c r="O30" s="70">
        <v>0</v>
      </c>
      <c r="P30" s="70">
        <v>18</v>
      </c>
      <c r="Q30" s="70">
        <v>0</v>
      </c>
      <c r="R30" s="70">
        <v>0</v>
      </c>
      <c r="S30" s="71">
        <v>0.2</v>
      </c>
      <c r="T30" s="221">
        <v>0.4</v>
      </c>
    </row>
    <row r="31" spans="2:20" ht="12.75" customHeight="1" x14ac:dyDescent="0.2">
      <c r="C31" s="66"/>
      <c r="D31" s="215" t="s">
        <v>310</v>
      </c>
      <c r="E31" s="222">
        <v>173.68415099999999</v>
      </c>
      <c r="F31" s="72">
        <v>45.375792000000004</v>
      </c>
      <c r="G31" s="72">
        <v>14.150649</v>
      </c>
      <c r="H31" s="72">
        <v>30.905943000000001</v>
      </c>
      <c r="I31" s="72">
        <v>0.31919999999999998</v>
      </c>
      <c r="J31" s="72">
        <v>0</v>
      </c>
      <c r="K31" s="72">
        <v>0</v>
      </c>
      <c r="L31" s="72">
        <v>128.308359</v>
      </c>
      <c r="M31" s="72">
        <v>36.24</v>
      </c>
      <c r="N31" s="72">
        <v>92.068359000000001</v>
      </c>
      <c r="O31" s="72">
        <v>0</v>
      </c>
      <c r="P31" s="72">
        <v>0</v>
      </c>
      <c r="Q31" s="72">
        <v>0</v>
      </c>
      <c r="R31" s="72">
        <v>0</v>
      </c>
      <c r="S31" s="73">
        <v>2.6448000000000001E-3</v>
      </c>
      <c r="T31" s="223">
        <v>0</v>
      </c>
    </row>
    <row r="32" spans="2:20" ht="12.75" customHeight="1" x14ac:dyDescent="0.2">
      <c r="B32" s="12" t="s">
        <v>93</v>
      </c>
      <c r="C32" s="68" t="s">
        <v>94</v>
      </c>
      <c r="D32" s="214" t="s">
        <v>309</v>
      </c>
      <c r="E32" s="220">
        <v>479.1</v>
      </c>
      <c r="F32" s="70">
        <v>31.8</v>
      </c>
      <c r="G32" s="70">
        <v>0</v>
      </c>
      <c r="H32" s="70">
        <v>0</v>
      </c>
      <c r="I32" s="70">
        <v>31.8</v>
      </c>
      <c r="J32" s="70">
        <v>0</v>
      </c>
      <c r="K32" s="70">
        <v>0</v>
      </c>
      <c r="L32" s="70">
        <v>447.3</v>
      </c>
      <c r="M32" s="70">
        <v>116.5</v>
      </c>
      <c r="N32" s="70">
        <v>330.8</v>
      </c>
      <c r="O32" s="70">
        <v>0</v>
      </c>
      <c r="P32" s="70">
        <v>0</v>
      </c>
      <c r="Q32" s="70">
        <v>0</v>
      </c>
      <c r="R32" s="70">
        <v>0</v>
      </c>
      <c r="S32" s="71">
        <v>0</v>
      </c>
      <c r="T32" s="221">
        <v>0</v>
      </c>
    </row>
    <row r="33" spans="2:20" ht="12.75" customHeight="1" x14ac:dyDescent="0.2">
      <c r="C33" s="66"/>
      <c r="D33" s="215" t="s">
        <v>310</v>
      </c>
      <c r="E33" s="222">
        <v>468.99408100000005</v>
      </c>
      <c r="F33" s="72">
        <v>8.52</v>
      </c>
      <c r="G33" s="72">
        <v>0</v>
      </c>
      <c r="H33" s="72">
        <v>0</v>
      </c>
      <c r="I33" s="72">
        <v>8.52</v>
      </c>
      <c r="J33" s="72">
        <v>0</v>
      </c>
      <c r="K33" s="72">
        <v>0</v>
      </c>
      <c r="L33" s="72">
        <v>460.47408100000007</v>
      </c>
      <c r="M33" s="72">
        <v>131.96459999999999</v>
      </c>
      <c r="N33" s="72">
        <v>328.50948100000011</v>
      </c>
      <c r="O33" s="72">
        <v>0</v>
      </c>
      <c r="P33" s="72">
        <v>0</v>
      </c>
      <c r="Q33" s="72">
        <v>0</v>
      </c>
      <c r="R33" s="72">
        <v>0</v>
      </c>
      <c r="S33" s="73">
        <v>0</v>
      </c>
      <c r="T33" s="223">
        <v>0</v>
      </c>
    </row>
    <row r="34" spans="2:20" ht="12.75" customHeight="1" x14ac:dyDescent="0.2">
      <c r="B34" s="12" t="s">
        <v>95</v>
      </c>
      <c r="C34" s="68" t="s">
        <v>96</v>
      </c>
      <c r="D34" s="214" t="s">
        <v>309</v>
      </c>
      <c r="E34" s="220">
        <v>4430.8999999999996</v>
      </c>
      <c r="F34" s="70">
        <v>4430.8999999999996</v>
      </c>
      <c r="G34" s="70">
        <v>1666.4</v>
      </c>
      <c r="H34" s="70">
        <v>2764.5</v>
      </c>
      <c r="I34" s="70">
        <v>0</v>
      </c>
      <c r="J34" s="70">
        <v>0</v>
      </c>
      <c r="K34" s="70">
        <v>0</v>
      </c>
      <c r="L34" s="70">
        <v>0</v>
      </c>
      <c r="M34" s="70">
        <v>0</v>
      </c>
      <c r="N34" s="70">
        <v>0</v>
      </c>
      <c r="O34" s="70">
        <v>0</v>
      </c>
      <c r="P34" s="70">
        <v>0</v>
      </c>
      <c r="Q34" s="70">
        <v>0</v>
      </c>
      <c r="R34" s="70">
        <v>0</v>
      </c>
      <c r="S34" s="71">
        <v>0</v>
      </c>
      <c r="T34" s="221">
        <v>0</v>
      </c>
    </row>
    <row r="35" spans="2:20" ht="12.75" customHeight="1" x14ac:dyDescent="0.2">
      <c r="C35" s="66"/>
      <c r="D35" s="215" t="s">
        <v>310</v>
      </c>
      <c r="E35" s="222">
        <v>4253.5492940000004</v>
      </c>
      <c r="F35" s="72">
        <v>4253.5492940000004</v>
      </c>
      <c r="G35" s="72">
        <v>1597.093842</v>
      </c>
      <c r="H35" s="72">
        <v>2656.4554520000002</v>
      </c>
      <c r="I35" s="72">
        <v>0</v>
      </c>
      <c r="J35" s="72">
        <v>0</v>
      </c>
      <c r="K35" s="72">
        <v>0</v>
      </c>
      <c r="L35" s="72">
        <v>0</v>
      </c>
      <c r="M35" s="72">
        <v>0</v>
      </c>
      <c r="N35" s="72">
        <v>0</v>
      </c>
      <c r="O35" s="72">
        <v>0</v>
      </c>
      <c r="P35" s="72">
        <v>0</v>
      </c>
      <c r="Q35" s="72">
        <v>0</v>
      </c>
      <c r="R35" s="72">
        <v>0</v>
      </c>
      <c r="S35" s="73">
        <v>0</v>
      </c>
      <c r="T35" s="223">
        <v>0</v>
      </c>
    </row>
    <row r="36" spans="2:20" ht="12.75" customHeight="1" x14ac:dyDescent="0.2">
      <c r="B36" s="12" t="s">
        <v>97</v>
      </c>
      <c r="C36" s="68" t="s">
        <v>98</v>
      </c>
      <c r="D36" s="214" t="s">
        <v>309</v>
      </c>
      <c r="E36" s="220">
        <v>564.4</v>
      </c>
      <c r="F36" s="70">
        <v>267.7</v>
      </c>
      <c r="G36" s="70">
        <v>0</v>
      </c>
      <c r="H36" s="70">
        <v>0</v>
      </c>
      <c r="I36" s="70">
        <v>267.7</v>
      </c>
      <c r="J36" s="70">
        <v>0</v>
      </c>
      <c r="K36" s="70">
        <v>0</v>
      </c>
      <c r="L36" s="70">
        <v>296.7</v>
      </c>
      <c r="M36" s="70">
        <v>274.7</v>
      </c>
      <c r="N36" s="70">
        <v>22</v>
      </c>
      <c r="O36" s="70">
        <v>0</v>
      </c>
      <c r="P36" s="70">
        <v>0</v>
      </c>
      <c r="Q36" s="70">
        <v>0</v>
      </c>
      <c r="R36" s="70">
        <v>0</v>
      </c>
      <c r="S36" s="71">
        <v>0</v>
      </c>
      <c r="T36" s="221">
        <v>0</v>
      </c>
    </row>
    <row r="37" spans="2:20" ht="12.75" customHeight="1" x14ac:dyDescent="0.2">
      <c r="C37" s="66"/>
      <c r="D37" s="215" t="s">
        <v>310</v>
      </c>
      <c r="E37" s="222">
        <v>796.47248500000001</v>
      </c>
      <c r="F37" s="72">
        <v>326.61298199999999</v>
      </c>
      <c r="G37" s="72">
        <v>0</v>
      </c>
      <c r="H37" s="72">
        <v>0</v>
      </c>
      <c r="I37" s="72">
        <v>326.61298199999999</v>
      </c>
      <c r="J37" s="72">
        <v>0</v>
      </c>
      <c r="K37" s="72">
        <v>0</v>
      </c>
      <c r="L37" s="72">
        <v>469.85950300000002</v>
      </c>
      <c r="M37" s="72">
        <v>422.98492700000003</v>
      </c>
      <c r="N37" s="72">
        <v>22.835191999999999</v>
      </c>
      <c r="O37" s="72">
        <v>0</v>
      </c>
      <c r="P37" s="72">
        <v>24.039383999999998</v>
      </c>
      <c r="Q37" s="72">
        <v>0</v>
      </c>
      <c r="R37" s="72">
        <v>0</v>
      </c>
      <c r="S37" s="73">
        <v>0</v>
      </c>
      <c r="T37" s="223">
        <v>0</v>
      </c>
    </row>
    <row r="38" spans="2:20" ht="12.75" customHeight="1" x14ac:dyDescent="0.2">
      <c r="C38" s="29"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1"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18" sqref="C18"/>
    </sheetView>
  </sheetViews>
  <sheetFormatPr baseColWidth="10" defaultColWidth="9.140625" defaultRowHeight="12.75" x14ac:dyDescent="0.2"/>
  <cols>
    <col min="1" max="1" width="0.85546875" style="319" customWidth="1"/>
    <col min="2" max="2" width="11.5703125" style="12" hidden="1" customWidth="1"/>
    <col min="3" max="3" width="26.7109375" style="319" customWidth="1"/>
    <col min="4" max="5" width="11.42578125" style="319" customWidth="1"/>
    <col min="6" max="6" width="22.7109375" style="319" customWidth="1"/>
    <col min="7" max="7" width="11.42578125" style="319" customWidth="1"/>
    <col min="8" max="8" width="12.140625" style="319" customWidth="1"/>
    <col min="9" max="9" width="12" style="319" customWidth="1"/>
    <col min="10" max="11" width="11.42578125" style="319" customWidth="1"/>
    <col min="12" max="12" width="12.140625" style="319" customWidth="1"/>
    <col min="13" max="13" width="12" style="319" customWidth="1"/>
    <col min="14" max="14" width="11.42578125" style="319" customWidth="1"/>
    <col min="15" max="24" width="11.5703125" style="319" hidden="1" customWidth="1"/>
    <col min="25" max="25" width="0.85546875" style="319" customWidth="1"/>
    <col min="26" max="257" width="11.42578125" style="319" customWidth="1"/>
    <col min="258" max="1025" width="11.42578125" style="322" customWidth="1"/>
  </cols>
  <sheetData>
    <row r="1" spans="2:24" ht="2.25" customHeight="1" x14ac:dyDescent="0.2"/>
    <row r="2" spans="2:24" ht="12.75" customHeight="1" x14ac:dyDescent="0.2">
      <c r="C2" s="12" t="s">
        <v>99</v>
      </c>
    </row>
    <row r="3" spans="2:24" ht="12.75" customHeight="1" x14ac:dyDescent="0.2">
      <c r="C3" s="50"/>
    </row>
    <row r="4" spans="2:24" ht="12.75" customHeight="1" x14ac:dyDescent="0.2">
      <c r="C4" s="334" t="s">
        <v>100</v>
      </c>
      <c r="D4" s="51"/>
      <c r="E4" s="51"/>
      <c r="F4" s="51"/>
      <c r="G4" s="51"/>
      <c r="H4" s="51"/>
      <c r="I4" s="51"/>
      <c r="J4" s="51"/>
      <c r="K4" s="51"/>
      <c r="L4" s="51"/>
      <c r="M4" s="51"/>
      <c r="N4" s="51"/>
      <c r="O4" s="51"/>
      <c r="R4" s="51"/>
    </row>
    <row r="5" spans="2:24" ht="12.75" hidden="1" customHeight="1" x14ac:dyDescent="0.2">
      <c r="C5" s="334"/>
      <c r="D5" s="75"/>
      <c r="E5" s="75"/>
      <c r="F5" s="75"/>
      <c r="G5" s="76"/>
      <c r="H5" s="77"/>
      <c r="I5" s="77"/>
      <c r="J5" s="77"/>
      <c r="K5" s="76"/>
      <c r="L5" s="77"/>
      <c r="M5" s="77"/>
      <c r="N5" s="77"/>
      <c r="O5" s="77"/>
      <c r="P5" s="20"/>
      <c r="Q5" s="20"/>
      <c r="R5" s="77"/>
      <c r="S5" s="20"/>
    </row>
    <row r="6" spans="2:24" ht="15" customHeight="1" x14ac:dyDescent="0.2">
      <c r="C6" s="334" t="str">
        <f>+StTai!B17</f>
        <v>4.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37" t="s">
        <v>47</v>
      </c>
      <c r="F8" s="338"/>
      <c r="G8" s="339"/>
      <c r="H8" s="339"/>
      <c r="I8" s="339"/>
      <c r="J8" s="339"/>
      <c r="K8" s="339"/>
      <c r="L8" s="339"/>
      <c r="M8" s="339"/>
      <c r="N8" s="340"/>
      <c r="O8" s="79" t="s">
        <v>101</v>
      </c>
      <c r="P8" s="80"/>
      <c r="Q8" s="80"/>
      <c r="R8" s="80"/>
      <c r="S8" s="81"/>
      <c r="T8" s="394" t="s">
        <v>102</v>
      </c>
      <c r="U8" s="395"/>
      <c r="V8" s="395"/>
      <c r="W8" s="395"/>
      <c r="X8" s="396"/>
    </row>
    <row r="9" spans="2:24" ht="12.75" customHeight="1" x14ac:dyDescent="0.2">
      <c r="C9" s="20"/>
      <c r="D9" s="20"/>
      <c r="E9" s="243" t="s">
        <v>52</v>
      </c>
      <c r="F9" s="83"/>
      <c r="G9" s="84" t="s">
        <v>103</v>
      </c>
      <c r="H9" s="65"/>
      <c r="I9" s="65"/>
      <c r="J9" s="65"/>
      <c r="K9" s="84" t="s">
        <v>104</v>
      </c>
      <c r="L9" s="65"/>
      <c r="M9" s="65"/>
      <c r="N9" s="244"/>
      <c r="O9" s="238" t="str">
        <f>E9</f>
        <v>Summe</v>
      </c>
      <c r="P9" s="86" t="s">
        <v>64</v>
      </c>
      <c r="Q9" s="65"/>
      <c r="R9" s="65"/>
      <c r="S9" s="87"/>
      <c r="T9" s="85" t="str">
        <f>O9</f>
        <v>Summe</v>
      </c>
      <c r="U9" s="86" t="str">
        <f>P9</f>
        <v>davon</v>
      </c>
      <c r="V9" s="65"/>
      <c r="W9" s="65"/>
      <c r="X9" s="87"/>
    </row>
    <row r="10" spans="2:24" s="88" customFormat="1" ht="33.6" customHeight="1" x14ac:dyDescent="0.2">
      <c r="B10" s="89"/>
      <c r="C10" s="90"/>
      <c r="D10" s="90"/>
      <c r="E10" s="245"/>
      <c r="F10" s="246" t="s">
        <v>105</v>
      </c>
      <c r="G10" s="247" t="s">
        <v>106</v>
      </c>
      <c r="H10" s="248" t="s">
        <v>107</v>
      </c>
      <c r="I10" s="248" t="s">
        <v>108</v>
      </c>
      <c r="J10" s="249" t="s">
        <v>109</v>
      </c>
      <c r="K10" s="247" t="s">
        <v>106</v>
      </c>
      <c r="L10" s="248" t="s">
        <v>107</v>
      </c>
      <c r="M10" s="248" t="s">
        <v>108</v>
      </c>
      <c r="N10" s="250" t="s">
        <v>109</v>
      </c>
      <c r="O10" s="239"/>
      <c r="P10" s="94" t="str">
        <f>G10</f>
        <v>Zentralstaat</v>
      </c>
      <c r="Q10" s="94" t="str">
        <f>H10</f>
        <v>Regionale Gebietskörper-schaften</v>
      </c>
      <c r="R10" s="94" t="str">
        <f>I10</f>
        <v>Örtliche Gebietskörper-schaften</v>
      </c>
      <c r="S10" s="97" t="str">
        <f>J10</f>
        <v>Sonstige</v>
      </c>
      <c r="T10" s="96"/>
      <c r="U10" s="94" t="str">
        <f>P10</f>
        <v>Zentralstaat</v>
      </c>
      <c r="V10" s="94" t="str">
        <f>Q10</f>
        <v>Regionale Gebietskörper-schaften</v>
      </c>
      <c r="W10" s="94" t="str">
        <f>R10</f>
        <v>Örtliche Gebietskörper-schaften</v>
      </c>
      <c r="X10" s="97" t="str">
        <f>S10</f>
        <v>Sonstige</v>
      </c>
    </row>
    <row r="11" spans="2:24" ht="12.75" customHeight="1" x14ac:dyDescent="0.2">
      <c r="C11" s="224" t="s">
        <v>76</v>
      </c>
      <c r="D11" s="225" t="str">
        <f>+LEFT(C6,10)</f>
        <v>4. Quartal</v>
      </c>
      <c r="E11" s="227" t="s">
        <v>308</v>
      </c>
      <c r="F11" s="228" t="s">
        <v>308</v>
      </c>
      <c r="G11" s="229" t="s">
        <v>308</v>
      </c>
      <c r="H11" s="230" t="s">
        <v>308</v>
      </c>
      <c r="I11" s="230" t="s">
        <v>308</v>
      </c>
      <c r="J11" s="231" t="s">
        <v>308</v>
      </c>
      <c r="K11" s="229" t="s">
        <v>308</v>
      </c>
      <c r="L11" s="230" t="s">
        <v>308</v>
      </c>
      <c r="M11" s="230" t="s">
        <v>308</v>
      </c>
      <c r="N11" s="232" t="s">
        <v>308</v>
      </c>
      <c r="O11" s="104" t="str">
        <f>E11</f>
        <v>Mio. €</v>
      </c>
      <c r="P11" s="104" t="str">
        <f>O11</f>
        <v>Mio. €</v>
      </c>
      <c r="Q11" s="67" t="str">
        <f>O11</f>
        <v>Mio. €</v>
      </c>
      <c r="R11" s="67" t="str">
        <f>O11</f>
        <v>Mio. €</v>
      </c>
      <c r="S11" s="105" t="str">
        <f>O11</f>
        <v>Mio. €</v>
      </c>
      <c r="T11" s="103" t="str">
        <f>O11</f>
        <v>Mio. €</v>
      </c>
      <c r="U11" s="104" t="str">
        <f>T11</f>
        <v>Mio. €</v>
      </c>
      <c r="V11" s="67" t="str">
        <f>T11</f>
        <v>Mio. €</v>
      </c>
      <c r="W11" s="67" t="str">
        <f>T11</f>
        <v>Mio. €</v>
      </c>
      <c r="X11" s="105" t="str">
        <f>T11</f>
        <v>Mio. €</v>
      </c>
    </row>
    <row r="12" spans="2:24" ht="12.75" customHeight="1" x14ac:dyDescent="0.2">
      <c r="B12" s="12" t="s">
        <v>77</v>
      </c>
      <c r="C12" s="68" t="s">
        <v>78</v>
      </c>
      <c r="D12" s="69" t="s">
        <v>309</v>
      </c>
      <c r="E12" s="233">
        <v>1375.9</v>
      </c>
      <c r="F12" s="39">
        <v>0</v>
      </c>
      <c r="G12" s="107">
        <v>120</v>
      </c>
      <c r="H12" s="70">
        <v>1135</v>
      </c>
      <c r="I12" s="70">
        <v>35.9</v>
      </c>
      <c r="J12" s="71">
        <v>85</v>
      </c>
      <c r="K12" s="107">
        <v>0</v>
      </c>
      <c r="L12" s="70">
        <v>0</v>
      </c>
      <c r="M12" s="70">
        <v>0</v>
      </c>
      <c r="N12" s="221">
        <v>0</v>
      </c>
      <c r="O12" s="212">
        <f t="shared" ref="O12:O17" si="0">SUM(P12:S12)</f>
        <v>0</v>
      </c>
      <c r="P12" s="70">
        <v>0</v>
      </c>
      <c r="Q12" s="70">
        <v>0</v>
      </c>
      <c r="R12" s="70">
        <v>0</v>
      </c>
      <c r="S12" s="109">
        <v>0</v>
      </c>
      <c r="T12" s="108">
        <f t="shared" ref="T12:T17" si="1">SUM(U12:X12)</f>
        <v>0</v>
      </c>
      <c r="U12" s="70">
        <v>0</v>
      </c>
      <c r="V12" s="70">
        <v>0</v>
      </c>
      <c r="W12" s="70">
        <v>0</v>
      </c>
      <c r="X12" s="109">
        <v>0</v>
      </c>
    </row>
    <row r="13" spans="2:24" ht="12.75" customHeight="1" x14ac:dyDescent="0.2">
      <c r="C13" s="44"/>
      <c r="D13" s="44" t="s">
        <v>310</v>
      </c>
      <c r="E13" s="234">
        <v>1456.9835399999999</v>
      </c>
      <c r="F13" s="46">
        <v>0</v>
      </c>
      <c r="G13" s="111">
        <v>120</v>
      </c>
      <c r="H13" s="112">
        <v>1200.1129221599999</v>
      </c>
      <c r="I13" s="112">
        <v>51.870617840000001</v>
      </c>
      <c r="J13" s="113">
        <v>85</v>
      </c>
      <c r="K13" s="111">
        <v>0</v>
      </c>
      <c r="L13" s="112">
        <v>0</v>
      </c>
      <c r="M13" s="112">
        <v>0</v>
      </c>
      <c r="N13" s="235">
        <v>0</v>
      </c>
      <c r="O13" s="226">
        <f t="shared" si="0"/>
        <v>0</v>
      </c>
      <c r="P13" s="112">
        <v>0</v>
      </c>
      <c r="Q13" s="112">
        <v>0</v>
      </c>
      <c r="R13" s="112">
        <v>0</v>
      </c>
      <c r="S13" s="115">
        <v>0</v>
      </c>
      <c r="T13" s="114">
        <f t="shared" si="1"/>
        <v>0</v>
      </c>
      <c r="U13" s="112">
        <v>0</v>
      </c>
      <c r="V13" s="112">
        <v>0</v>
      </c>
      <c r="W13" s="112">
        <v>0</v>
      </c>
      <c r="X13" s="115">
        <v>0</v>
      </c>
    </row>
    <row r="14" spans="2:24" ht="12.75" customHeight="1" x14ac:dyDescent="0.2">
      <c r="B14" s="12" t="s">
        <v>79</v>
      </c>
      <c r="C14" s="68" t="s">
        <v>80</v>
      </c>
      <c r="D14" s="69" t="s">
        <v>309</v>
      </c>
      <c r="E14" s="233">
        <v>1220.9000000000001</v>
      </c>
      <c r="F14" s="107">
        <v>0</v>
      </c>
      <c r="G14" s="107">
        <v>0</v>
      </c>
      <c r="H14" s="70">
        <v>1100</v>
      </c>
      <c r="I14" s="70">
        <v>35.9</v>
      </c>
      <c r="J14" s="71">
        <v>85</v>
      </c>
      <c r="K14" s="107">
        <v>0</v>
      </c>
      <c r="L14" s="70">
        <v>0</v>
      </c>
      <c r="M14" s="70">
        <v>0</v>
      </c>
      <c r="N14" s="221">
        <v>0</v>
      </c>
      <c r="O14" s="212">
        <f t="shared" si="0"/>
        <v>0</v>
      </c>
      <c r="P14" s="70">
        <v>0</v>
      </c>
      <c r="Q14" s="70">
        <v>0</v>
      </c>
      <c r="R14" s="70">
        <v>0</v>
      </c>
      <c r="S14" s="109">
        <v>0</v>
      </c>
      <c r="T14" s="108">
        <f t="shared" si="1"/>
        <v>0</v>
      </c>
      <c r="U14" s="70">
        <v>0</v>
      </c>
      <c r="V14" s="70">
        <v>0</v>
      </c>
      <c r="W14" s="70">
        <v>0</v>
      </c>
      <c r="X14" s="109">
        <v>0</v>
      </c>
    </row>
    <row r="15" spans="2:24" ht="12.75" customHeight="1" x14ac:dyDescent="0.2">
      <c r="C15" s="44"/>
      <c r="D15" s="44" t="s">
        <v>310</v>
      </c>
      <c r="E15" s="234">
        <v>1301.9835399999999</v>
      </c>
      <c r="F15" s="46">
        <v>0</v>
      </c>
      <c r="G15" s="111">
        <v>0</v>
      </c>
      <c r="H15" s="112">
        <v>1165.1129221599999</v>
      </c>
      <c r="I15" s="112">
        <v>51.870617840000001</v>
      </c>
      <c r="J15" s="113">
        <v>85</v>
      </c>
      <c r="K15" s="111">
        <v>0</v>
      </c>
      <c r="L15" s="112">
        <v>0</v>
      </c>
      <c r="M15" s="112">
        <v>0</v>
      </c>
      <c r="N15" s="235">
        <v>0</v>
      </c>
      <c r="O15" s="226">
        <f t="shared" si="0"/>
        <v>0</v>
      </c>
      <c r="P15" s="112">
        <v>0</v>
      </c>
      <c r="Q15" s="112">
        <v>0</v>
      </c>
      <c r="R15" s="112">
        <v>0</v>
      </c>
      <c r="S15" s="115">
        <v>0</v>
      </c>
      <c r="T15" s="114">
        <f t="shared" si="1"/>
        <v>0</v>
      </c>
      <c r="U15" s="112">
        <v>0</v>
      </c>
      <c r="V15" s="112">
        <v>0</v>
      </c>
      <c r="W15" s="112">
        <v>0</v>
      </c>
      <c r="X15" s="115">
        <v>0</v>
      </c>
    </row>
    <row r="16" spans="2:24" ht="12.75" customHeight="1" x14ac:dyDescent="0.2">
      <c r="B16" t="s">
        <v>91</v>
      </c>
      <c r="C16" s="68" t="s">
        <v>92</v>
      </c>
      <c r="D16" s="69" t="s">
        <v>309</v>
      </c>
      <c r="E16" s="233">
        <v>155</v>
      </c>
      <c r="F16" s="107">
        <v>0</v>
      </c>
      <c r="G16" s="107">
        <v>120</v>
      </c>
      <c r="H16" s="70">
        <v>35</v>
      </c>
      <c r="I16" s="70">
        <v>0</v>
      </c>
      <c r="J16" s="71">
        <v>0</v>
      </c>
      <c r="K16" s="107">
        <v>0</v>
      </c>
      <c r="L16" s="70">
        <v>0</v>
      </c>
      <c r="M16" s="70">
        <v>0</v>
      </c>
      <c r="N16" s="221">
        <v>0</v>
      </c>
      <c r="O16" s="212">
        <f t="shared" si="0"/>
        <v>0</v>
      </c>
      <c r="P16" s="70">
        <v>0</v>
      </c>
      <c r="Q16" s="70">
        <v>0</v>
      </c>
      <c r="R16" s="70">
        <v>0</v>
      </c>
      <c r="S16" s="109">
        <v>0</v>
      </c>
      <c r="T16" s="108">
        <f t="shared" si="1"/>
        <v>0</v>
      </c>
      <c r="U16" s="70">
        <v>0</v>
      </c>
      <c r="V16" s="70">
        <v>0</v>
      </c>
      <c r="W16" s="70">
        <v>0</v>
      </c>
      <c r="X16" s="109">
        <v>0</v>
      </c>
    </row>
    <row r="17" spans="3:24" ht="12.75" customHeight="1" x14ac:dyDescent="0.2">
      <c r="C17" s="44"/>
      <c r="D17" s="44" t="s">
        <v>310</v>
      </c>
      <c r="E17" s="234">
        <v>155</v>
      </c>
      <c r="F17" s="46">
        <v>0</v>
      </c>
      <c r="G17" s="111">
        <v>120</v>
      </c>
      <c r="H17" s="112">
        <v>35</v>
      </c>
      <c r="I17" s="112">
        <v>0</v>
      </c>
      <c r="J17" s="113">
        <v>0</v>
      </c>
      <c r="K17" s="111">
        <v>0</v>
      </c>
      <c r="L17" s="112">
        <v>0</v>
      </c>
      <c r="M17" s="112">
        <v>0</v>
      </c>
      <c r="N17" s="235">
        <v>0</v>
      </c>
      <c r="O17" s="226">
        <f t="shared" si="0"/>
        <v>0</v>
      </c>
      <c r="P17" s="112">
        <v>0</v>
      </c>
      <c r="Q17" s="112">
        <v>0</v>
      </c>
      <c r="R17" s="112">
        <v>0</v>
      </c>
      <c r="S17" s="115">
        <v>0</v>
      </c>
      <c r="T17" s="114">
        <f t="shared" si="1"/>
        <v>0</v>
      </c>
      <c r="U17" s="112">
        <v>0</v>
      </c>
      <c r="V17" s="112">
        <v>0</v>
      </c>
      <c r="W17" s="112">
        <v>0</v>
      </c>
      <c r="X17" s="115">
        <v>0</v>
      </c>
    </row>
    <row r="18" spans="3:24" ht="12.75" customHeight="1" x14ac:dyDescent="0.2">
      <c r="C18" s="29"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
      <c r="C19" s="29" t="str">
        <f>IF(INT(AktJahrMonat)&gt;=201606,"","Hinweis: Die Gewährleistungen aus Gründen der Exportförderung werden erst ab Q2 2015 erfasst.")</f>
        <v/>
      </c>
    </row>
    <row r="20" spans="3:24" ht="12.75" customHeight="1" x14ac:dyDescent="0.2">
      <c r="C20" s="29" t="str">
        <f>IF(INT(AktJahrMonat)&gt;=201703,"","Hinweis: Die Deckungswerte werden erst ab Q1 2016 in 'geschuldete' und 'gewährleistete' Werte aufgeteilt.")</f>
        <v/>
      </c>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scale="72"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C16" sqref="C16"/>
    </sheetView>
  </sheetViews>
  <sheetFormatPr baseColWidth="10" defaultColWidth="9.140625" defaultRowHeight="12.75" x14ac:dyDescent="0.2"/>
  <cols>
    <col min="1" max="1" width="0.85546875" style="319" customWidth="1"/>
    <col min="2" max="2" width="11.5703125" style="12" hidden="1" customWidth="1"/>
    <col min="3" max="3" width="26.7109375" style="319" customWidth="1"/>
    <col min="4" max="4" width="11.42578125" style="319" customWidth="1"/>
    <col min="5" max="14" width="11.5703125" style="319" hidden="1" customWidth="1"/>
    <col min="15" max="16" width="11.42578125" style="319" customWidth="1"/>
    <col min="17" max="17" width="12.28515625" style="319" customWidth="1"/>
    <col min="18" max="18" width="12.140625" style="319" customWidth="1"/>
    <col min="19" max="24" width="11.42578125" style="319" customWidth="1"/>
    <col min="25" max="25" width="0.85546875" style="319" customWidth="1"/>
    <col min="26" max="257" width="11.42578125" style="319" customWidth="1"/>
    <col min="258" max="1025" width="11.42578125" style="322" customWidth="1"/>
  </cols>
  <sheetData>
    <row r="1" spans="2:24" ht="3" customHeight="1" x14ac:dyDescent="0.2"/>
    <row r="2" spans="2:24" ht="12.75" customHeight="1" x14ac:dyDescent="0.2">
      <c r="C2" s="12" t="s">
        <v>110</v>
      </c>
    </row>
    <row r="3" spans="2:24" ht="12.75" customHeight="1" x14ac:dyDescent="0.2">
      <c r="C3" s="50"/>
    </row>
    <row r="4" spans="2:24" ht="12.75" customHeight="1" x14ac:dyDescent="0.2">
      <c r="C4" s="334" t="s">
        <v>111</v>
      </c>
      <c r="D4" s="51"/>
      <c r="E4" s="51"/>
      <c r="F4" s="51"/>
      <c r="G4" s="51"/>
      <c r="H4" s="51"/>
      <c r="I4" s="51"/>
      <c r="J4" s="51"/>
      <c r="K4" s="51"/>
      <c r="L4" s="51"/>
      <c r="M4" s="51"/>
      <c r="N4" s="51"/>
      <c r="O4" s="51"/>
      <c r="R4" s="51"/>
    </row>
    <row r="5" spans="2:24" ht="12.75" customHeight="1" x14ac:dyDescent="0.2">
      <c r="C5" s="334" t="s">
        <v>112</v>
      </c>
      <c r="D5" s="75"/>
      <c r="E5" s="75"/>
      <c r="F5" s="75"/>
      <c r="G5" s="76"/>
      <c r="H5" s="77"/>
      <c r="I5" s="77"/>
      <c r="J5" s="77"/>
      <c r="K5" s="76"/>
      <c r="L5" s="77"/>
      <c r="M5" s="77"/>
      <c r="N5" s="77"/>
      <c r="O5" s="77"/>
      <c r="P5" s="20"/>
      <c r="Q5" s="20"/>
      <c r="R5" s="77"/>
      <c r="S5" s="20"/>
    </row>
    <row r="6" spans="2:24" ht="15" customHeight="1" x14ac:dyDescent="0.2">
      <c r="C6" s="334" t="str">
        <f>+StTai!B17</f>
        <v>4. Quartal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8" t="s">
        <v>47</v>
      </c>
      <c r="F8" s="79"/>
      <c r="G8" s="80"/>
      <c r="H8" s="80"/>
      <c r="I8" s="80"/>
      <c r="J8" s="80"/>
      <c r="K8" s="80"/>
      <c r="L8" s="80"/>
      <c r="M8" s="80"/>
      <c r="N8" s="80"/>
      <c r="O8" s="341" t="s">
        <v>101</v>
      </c>
      <c r="P8" s="342"/>
      <c r="Q8" s="342"/>
      <c r="R8" s="342"/>
      <c r="S8" s="343"/>
      <c r="T8" s="397" t="s">
        <v>102</v>
      </c>
      <c r="U8" s="398"/>
      <c r="V8" s="398"/>
      <c r="W8" s="398"/>
      <c r="X8" s="399"/>
    </row>
    <row r="9" spans="2:24" ht="12.75" customHeight="1" x14ac:dyDescent="0.2">
      <c r="C9" s="20"/>
      <c r="D9" s="20"/>
      <c r="E9" s="82" t="s">
        <v>52</v>
      </c>
      <c r="F9" s="83"/>
      <c r="G9" s="84" t="s">
        <v>103</v>
      </c>
      <c r="H9" s="65"/>
      <c r="I9" s="65"/>
      <c r="J9" s="65"/>
      <c r="K9" s="84" t="s">
        <v>104</v>
      </c>
      <c r="L9" s="65"/>
      <c r="M9" s="65"/>
      <c r="N9" s="65"/>
      <c r="O9" s="85" t="str">
        <f>E9</f>
        <v>Summe</v>
      </c>
      <c r="P9" s="86" t="s">
        <v>64</v>
      </c>
      <c r="Q9" s="65"/>
      <c r="R9" s="65"/>
      <c r="S9" s="87"/>
      <c r="T9" s="85" t="str">
        <f>O9</f>
        <v>Summe</v>
      </c>
      <c r="U9" s="86" t="str">
        <f>P9</f>
        <v>davon</v>
      </c>
      <c r="V9" s="65"/>
      <c r="W9" s="65"/>
      <c r="X9" s="87"/>
    </row>
    <row r="10" spans="2:24" s="88" customFormat="1" ht="33.6" customHeight="1" x14ac:dyDescent="0.2">
      <c r="B10" s="89"/>
      <c r="C10" s="90"/>
      <c r="D10" s="90"/>
      <c r="E10" s="91"/>
      <c r="F10" s="92" t="s">
        <v>105</v>
      </c>
      <c r="G10" s="93" t="s">
        <v>106</v>
      </c>
      <c r="H10" s="94" t="s">
        <v>107</v>
      </c>
      <c r="I10" s="94" t="s">
        <v>108</v>
      </c>
      <c r="J10" s="95" t="s">
        <v>109</v>
      </c>
      <c r="K10" s="93" t="s">
        <v>106</v>
      </c>
      <c r="L10" s="94" t="s">
        <v>107</v>
      </c>
      <c r="M10" s="94" t="s">
        <v>108</v>
      </c>
      <c r="N10" s="95" t="s">
        <v>109</v>
      </c>
      <c r="O10" s="96"/>
      <c r="P10" s="94" t="str">
        <f>G10</f>
        <v>Zentralstaat</v>
      </c>
      <c r="Q10" s="94" t="str">
        <f>H10</f>
        <v>Regionale Gebietskörper-schaften</v>
      </c>
      <c r="R10" s="94" t="str">
        <f>I10</f>
        <v>Örtliche Gebietskörper-schaften</v>
      </c>
      <c r="S10" s="97" t="str">
        <f>J10</f>
        <v>Sonstige</v>
      </c>
      <c r="T10" s="96"/>
      <c r="U10" s="94" t="str">
        <f>P10</f>
        <v>Zentralstaat</v>
      </c>
      <c r="V10" s="94" t="str">
        <f>Q10</f>
        <v>Regionale Gebietskörper-schaften</v>
      </c>
      <c r="W10" s="94" t="str">
        <f>R10</f>
        <v>Örtliche Gebietskörper-schaften</v>
      </c>
      <c r="X10" s="97" t="str">
        <f>S10</f>
        <v>Sonstige</v>
      </c>
    </row>
    <row r="11" spans="2:24" ht="12.75" customHeight="1" x14ac:dyDescent="0.2">
      <c r="C11" s="44" t="s">
        <v>76</v>
      </c>
      <c r="D11" s="45" t="str">
        <f>+LEFT(C6,10)</f>
        <v>4. Quartal</v>
      </c>
      <c r="E11" s="98" t="s">
        <v>308</v>
      </c>
      <c r="F11" s="99" t="s">
        <v>308</v>
      </c>
      <c r="G11" s="100" t="s">
        <v>308</v>
      </c>
      <c r="H11" s="101" t="s">
        <v>308</v>
      </c>
      <c r="I11" s="101" t="s">
        <v>308</v>
      </c>
      <c r="J11" s="102" t="s">
        <v>308</v>
      </c>
      <c r="K11" s="100" t="s">
        <v>308</v>
      </c>
      <c r="L11" s="101" t="s">
        <v>308</v>
      </c>
      <c r="M11" s="101" t="s">
        <v>308</v>
      </c>
      <c r="N11" s="102" t="s">
        <v>308</v>
      </c>
      <c r="O11" s="103" t="s">
        <v>308</v>
      </c>
      <c r="P11" s="104" t="s">
        <v>308</v>
      </c>
      <c r="Q11" s="67" t="s">
        <v>308</v>
      </c>
      <c r="R11" s="67" t="s">
        <v>308</v>
      </c>
      <c r="S11" s="105" t="s">
        <v>308</v>
      </c>
      <c r="T11" s="103" t="s">
        <v>308</v>
      </c>
      <c r="U11" s="104" t="s">
        <v>308</v>
      </c>
      <c r="V11" s="67" t="s">
        <v>308</v>
      </c>
      <c r="W11" s="67" t="s">
        <v>308</v>
      </c>
      <c r="X11" s="105" t="s">
        <v>308</v>
      </c>
    </row>
    <row r="12" spans="2:24" ht="12.75" customHeight="1" x14ac:dyDescent="0.2">
      <c r="B12" s="12" t="s">
        <v>77</v>
      </c>
      <c r="C12" s="68" t="s">
        <v>78</v>
      </c>
      <c r="D12" s="69" t="s">
        <v>309</v>
      </c>
      <c r="E12" s="106">
        <v>0</v>
      </c>
      <c r="F12" s="39">
        <v>0</v>
      </c>
      <c r="G12" s="107">
        <v>0</v>
      </c>
      <c r="H12" s="70">
        <v>0</v>
      </c>
      <c r="I12" s="70">
        <v>0</v>
      </c>
      <c r="J12" s="71">
        <v>0</v>
      </c>
      <c r="K12" s="107">
        <v>0</v>
      </c>
      <c r="L12" s="70">
        <v>0</v>
      </c>
      <c r="M12" s="70">
        <v>0</v>
      </c>
      <c r="N12" s="71">
        <v>0</v>
      </c>
      <c r="O12" s="108">
        <v>0</v>
      </c>
      <c r="P12" s="70">
        <v>0</v>
      </c>
      <c r="Q12" s="70">
        <v>0</v>
      </c>
      <c r="R12" s="70">
        <v>0</v>
      </c>
      <c r="S12" s="109">
        <v>0</v>
      </c>
      <c r="T12" s="108">
        <v>0</v>
      </c>
      <c r="U12" s="70">
        <v>0</v>
      </c>
      <c r="V12" s="70">
        <v>0</v>
      </c>
      <c r="W12" s="70">
        <v>0</v>
      </c>
      <c r="X12" s="109">
        <v>0</v>
      </c>
    </row>
    <row r="13" spans="2:24" ht="12.75" customHeight="1" x14ac:dyDescent="0.2">
      <c r="C13" s="44"/>
      <c r="D13" s="44" t="s">
        <v>310</v>
      </c>
      <c r="E13" s="110">
        <v>0</v>
      </c>
      <c r="F13" s="46">
        <v>0</v>
      </c>
      <c r="G13" s="111">
        <v>0</v>
      </c>
      <c r="H13" s="112">
        <v>0</v>
      </c>
      <c r="I13" s="112">
        <v>0</v>
      </c>
      <c r="J13" s="113">
        <v>0</v>
      </c>
      <c r="K13" s="111">
        <v>0</v>
      </c>
      <c r="L13" s="112">
        <v>0</v>
      </c>
      <c r="M13" s="112">
        <v>0</v>
      </c>
      <c r="N13" s="113">
        <v>0</v>
      </c>
      <c r="O13" s="114">
        <v>0</v>
      </c>
      <c r="P13" s="112">
        <v>0</v>
      </c>
      <c r="Q13" s="112">
        <v>0</v>
      </c>
      <c r="R13" s="112">
        <v>0</v>
      </c>
      <c r="S13" s="115">
        <v>0</v>
      </c>
      <c r="T13" s="114">
        <v>0</v>
      </c>
      <c r="U13" s="112">
        <v>0</v>
      </c>
      <c r="V13" s="112">
        <v>0</v>
      </c>
      <c r="W13" s="112">
        <v>0</v>
      </c>
      <c r="X13" s="115">
        <v>0</v>
      </c>
    </row>
    <row r="14" spans="2:24" ht="12.75" customHeight="1" x14ac:dyDescent="0.2">
      <c r="B14" s="12" t="s">
        <v>79</v>
      </c>
      <c r="C14" s="68" t="s">
        <v>80</v>
      </c>
      <c r="D14" s="69" t="s">
        <v>309</v>
      </c>
      <c r="E14" s="106">
        <v>0</v>
      </c>
      <c r="F14" s="46">
        <v>0</v>
      </c>
      <c r="G14" s="107">
        <v>0</v>
      </c>
      <c r="H14" s="70">
        <v>0</v>
      </c>
      <c r="I14" s="70">
        <v>0</v>
      </c>
      <c r="J14" s="71">
        <v>0</v>
      </c>
      <c r="K14" s="107">
        <v>0</v>
      </c>
      <c r="L14" s="70">
        <v>0</v>
      </c>
      <c r="M14" s="70">
        <v>0</v>
      </c>
      <c r="N14" s="71">
        <v>0</v>
      </c>
      <c r="O14" s="108">
        <v>0</v>
      </c>
      <c r="P14" s="70">
        <v>0</v>
      </c>
      <c r="Q14" s="70">
        <v>0</v>
      </c>
      <c r="R14" s="70">
        <v>0</v>
      </c>
      <c r="S14" s="109">
        <v>0</v>
      </c>
      <c r="T14" s="108">
        <v>0</v>
      </c>
      <c r="U14" s="70">
        <v>0</v>
      </c>
      <c r="V14" s="70">
        <v>0</v>
      </c>
      <c r="W14" s="70">
        <v>0</v>
      </c>
      <c r="X14" s="109">
        <v>0</v>
      </c>
    </row>
    <row r="15" spans="2:24" ht="12.75" customHeight="1" x14ac:dyDescent="0.2">
      <c r="C15" s="44"/>
      <c r="D15" s="44" t="s">
        <v>310</v>
      </c>
      <c r="E15" s="110">
        <v>0</v>
      </c>
      <c r="F15" s="46">
        <v>0</v>
      </c>
      <c r="G15" s="111">
        <v>0</v>
      </c>
      <c r="H15" s="112">
        <v>0</v>
      </c>
      <c r="I15" s="112">
        <v>0</v>
      </c>
      <c r="J15" s="113">
        <v>0</v>
      </c>
      <c r="K15" s="111">
        <v>0</v>
      </c>
      <c r="L15" s="112">
        <v>0</v>
      </c>
      <c r="M15" s="112">
        <v>0</v>
      </c>
      <c r="N15" s="113">
        <v>0</v>
      </c>
      <c r="O15" s="114">
        <v>0</v>
      </c>
      <c r="P15" s="112">
        <v>0</v>
      </c>
      <c r="Q15" s="112">
        <v>0</v>
      </c>
      <c r="R15" s="112">
        <v>0</v>
      </c>
      <c r="S15" s="115">
        <v>0</v>
      </c>
      <c r="T15" s="114">
        <v>0</v>
      </c>
      <c r="U15" s="112">
        <v>0</v>
      </c>
      <c r="V15" s="112">
        <v>0</v>
      </c>
      <c r="W15" s="112">
        <v>0</v>
      </c>
      <c r="X15" s="115">
        <v>0</v>
      </c>
    </row>
    <row r="16" spans="2:24" ht="12.75" customHeight="1" x14ac:dyDescent="0.2">
      <c r="B16" s="74" t="s">
        <v>81</v>
      </c>
    </row>
    <row r="17" spans="2:2" ht="12.75" customHeight="1" x14ac:dyDescent="0.2"/>
    <row r="18" spans="2:2" ht="12.75" customHeight="1" x14ac:dyDescent="0.2">
      <c r="B18" s="74" t="s">
        <v>113</v>
      </c>
    </row>
    <row r="19" spans="2:2" ht="12.75" customHeight="1" x14ac:dyDescent="0.2"/>
    <row r="20" spans="2:2" ht="12.75" customHeight="1" x14ac:dyDescent="0.2">
      <c r="B20" s="74" t="s">
        <v>114</v>
      </c>
    </row>
    <row r="21" spans="2:2" ht="12.75" customHeight="1" x14ac:dyDescent="0.2"/>
    <row r="22" spans="2:2" ht="12.75" customHeight="1" x14ac:dyDescent="0.2">
      <c r="B22" s="74" t="s">
        <v>115</v>
      </c>
    </row>
    <row r="23" spans="2:2" ht="12.75" customHeight="1" x14ac:dyDescent="0.2"/>
    <row r="24" spans="2:2" ht="12.75" customHeight="1" x14ac:dyDescent="0.2">
      <c r="B24" s="74" t="s">
        <v>116</v>
      </c>
    </row>
    <row r="25" spans="2:2" ht="12.75" customHeight="1" x14ac:dyDescent="0.2"/>
    <row r="26" spans="2:2" ht="12.75" customHeight="1" x14ac:dyDescent="0.2">
      <c r="B26" s="12" t="s">
        <v>83</v>
      </c>
    </row>
    <row r="27" spans="2:2" ht="12.75" customHeight="1" x14ac:dyDescent="0.2"/>
    <row r="28" spans="2:2" ht="12.75" customHeight="1" x14ac:dyDescent="0.2">
      <c r="B28" s="12" t="s">
        <v>117</v>
      </c>
    </row>
    <row r="29" spans="2:2" ht="12.75" customHeight="1" x14ac:dyDescent="0.2"/>
    <row r="30" spans="2:2" ht="12.75" customHeight="1" x14ac:dyDescent="0.2">
      <c r="B30" s="12" t="s">
        <v>85</v>
      </c>
    </row>
    <row r="31" spans="2:2" ht="12.75" customHeight="1" x14ac:dyDescent="0.2"/>
    <row r="32" spans="2:2" ht="12.75" customHeight="1" x14ac:dyDescent="0.2">
      <c r="B32" s="12" t="s">
        <v>118</v>
      </c>
    </row>
    <row r="33" spans="2:2" ht="12.75" customHeight="1" x14ac:dyDescent="0.2"/>
    <row r="34" spans="2:2" ht="12.75" customHeight="1" x14ac:dyDescent="0.2">
      <c r="B34" s="12" t="s">
        <v>119</v>
      </c>
    </row>
    <row r="35" spans="2:2" ht="12.75" customHeight="1" x14ac:dyDescent="0.2"/>
    <row r="36" spans="2:2" ht="12.75" customHeight="1" x14ac:dyDescent="0.2">
      <c r="B36" s="12" t="s">
        <v>120</v>
      </c>
    </row>
    <row r="37" spans="2:2" ht="12.75" customHeight="1" x14ac:dyDescent="0.2"/>
    <row r="38" spans="2:2" ht="12.75" customHeight="1" x14ac:dyDescent="0.2">
      <c r="B38" s="12" t="s">
        <v>121</v>
      </c>
    </row>
    <row r="39" spans="2:2" ht="12.75" customHeight="1" x14ac:dyDescent="0.2"/>
    <row r="40" spans="2:2" ht="12.75" customHeight="1" x14ac:dyDescent="0.2">
      <c r="B40" s="12" t="s">
        <v>122</v>
      </c>
    </row>
    <row r="41" spans="2:2" ht="12.75" customHeight="1" x14ac:dyDescent="0.2"/>
    <row r="42" spans="2:2" ht="12.75" customHeight="1" x14ac:dyDescent="0.2">
      <c r="B42" s="12" t="s">
        <v>87</v>
      </c>
    </row>
    <row r="43" spans="2:2" ht="12.75" customHeight="1" x14ac:dyDescent="0.2"/>
    <row r="44" spans="2:2" ht="12.75" customHeight="1" x14ac:dyDescent="0.2">
      <c r="B44" s="12" t="s">
        <v>123</v>
      </c>
    </row>
    <row r="45" spans="2:2" ht="12.75" customHeight="1" x14ac:dyDescent="0.2"/>
    <row r="46" spans="2:2" ht="12.75" customHeight="1" x14ac:dyDescent="0.2">
      <c r="B46" s="12" t="s">
        <v>89</v>
      </c>
    </row>
    <row r="47" spans="2:2" ht="12.75" customHeight="1" x14ac:dyDescent="0.2"/>
    <row r="48" spans="2:2" ht="12.75" customHeight="1" x14ac:dyDescent="0.2">
      <c r="B48" s="12" t="s">
        <v>91</v>
      </c>
    </row>
    <row r="49" spans="2:2" ht="12.75" customHeight="1" x14ac:dyDescent="0.2"/>
    <row r="50" spans="2:2" ht="12.75" customHeight="1" x14ac:dyDescent="0.2">
      <c r="B50" s="12" t="s">
        <v>124</v>
      </c>
    </row>
    <row r="51" spans="2:2" ht="12.75" customHeight="1" x14ac:dyDescent="0.2"/>
    <row r="52" spans="2:2" ht="12.75" customHeight="1" x14ac:dyDescent="0.2">
      <c r="B52" s="12" t="s">
        <v>125</v>
      </c>
    </row>
    <row r="53" spans="2:2" ht="12.75" customHeight="1" x14ac:dyDescent="0.2"/>
    <row r="54" spans="2:2" ht="12.75" customHeight="1" x14ac:dyDescent="0.2">
      <c r="B54" s="12" t="s">
        <v>126</v>
      </c>
    </row>
    <row r="55" spans="2:2" ht="12.75" customHeight="1" x14ac:dyDescent="0.2"/>
    <row r="56" spans="2:2" ht="12.75" customHeight="1" x14ac:dyDescent="0.2">
      <c r="B56" s="12" t="s">
        <v>127</v>
      </c>
    </row>
    <row r="57" spans="2:2" ht="12.75" customHeight="1" x14ac:dyDescent="0.2"/>
    <row r="58" spans="2:2" ht="12.75" customHeight="1" x14ac:dyDescent="0.2">
      <c r="B58" s="12" t="s">
        <v>128</v>
      </c>
    </row>
    <row r="59" spans="2:2" ht="12.75" customHeight="1" x14ac:dyDescent="0.2"/>
    <row r="60" spans="2:2" ht="12.75" customHeight="1" x14ac:dyDescent="0.2">
      <c r="B60" s="12" t="s">
        <v>129</v>
      </c>
    </row>
    <row r="61" spans="2:2" ht="12.75" customHeight="1" x14ac:dyDescent="0.2"/>
    <row r="62" spans="2:2" ht="12.75" customHeight="1" x14ac:dyDescent="0.2">
      <c r="B62" s="12" t="s">
        <v>93</v>
      </c>
    </row>
    <row r="63" spans="2:2" ht="12.75" customHeight="1" x14ac:dyDescent="0.2"/>
    <row r="64" spans="2:2" ht="12.75" customHeight="1" x14ac:dyDescent="0.2">
      <c r="B64" s="12" t="s">
        <v>130</v>
      </c>
    </row>
    <row r="65" spans="2:2" ht="12.75" customHeight="1" x14ac:dyDescent="0.2"/>
    <row r="66" spans="2:2" ht="12.75" customHeight="1" x14ac:dyDescent="0.2">
      <c r="B66" s="12" t="s">
        <v>131</v>
      </c>
    </row>
    <row r="67" spans="2:2" ht="12.75" customHeight="1" x14ac:dyDescent="0.2"/>
    <row r="68" spans="2:2" ht="12.75" customHeight="1" x14ac:dyDescent="0.2">
      <c r="B68" s="12" t="s">
        <v>132</v>
      </c>
    </row>
    <row r="69" spans="2:2" ht="12.75" customHeight="1" x14ac:dyDescent="0.2"/>
    <row r="70" spans="2:2" ht="12.75" customHeight="1" x14ac:dyDescent="0.2">
      <c r="B70" s="12" t="s">
        <v>133</v>
      </c>
    </row>
    <row r="71" spans="2:2" ht="12.75" customHeight="1" x14ac:dyDescent="0.2"/>
    <row r="72" spans="2:2" ht="12.75" customHeight="1" x14ac:dyDescent="0.2">
      <c r="B72" s="12" t="s">
        <v>134</v>
      </c>
    </row>
    <row r="73" spans="2:2" ht="12.75" customHeight="1" x14ac:dyDescent="0.2"/>
    <row r="74" spans="2:2" ht="12.75" customHeight="1" x14ac:dyDescent="0.2">
      <c r="B74" s="12" t="s">
        <v>135</v>
      </c>
    </row>
    <row r="75" spans="2:2" ht="12.75" customHeight="1" x14ac:dyDescent="0.2"/>
    <row r="76" spans="2:2" ht="12.75" customHeight="1" x14ac:dyDescent="0.2">
      <c r="B76" s="12" t="s">
        <v>95</v>
      </c>
    </row>
    <row r="77" spans="2:2" ht="12.75" customHeight="1" x14ac:dyDescent="0.2"/>
    <row r="78" spans="2:2" ht="12.75" customHeight="1" x14ac:dyDescent="0.2">
      <c r="B78" s="12" t="s">
        <v>136</v>
      </c>
    </row>
    <row r="79" spans="2:2" ht="12.75" customHeight="1" x14ac:dyDescent="0.2"/>
    <row r="80" spans="2:2" ht="12.75" customHeight="1" x14ac:dyDescent="0.2">
      <c r="B80" s="12" t="s">
        <v>137</v>
      </c>
    </row>
    <row r="81" spans="2:2" ht="12.75" customHeight="1" x14ac:dyDescent="0.2"/>
    <row r="82" spans="2:2" ht="12.75" customHeight="1" x14ac:dyDescent="0.2">
      <c r="B82" s="12" t="s">
        <v>97</v>
      </c>
    </row>
    <row r="83" spans="2:2" ht="12.75" customHeight="1" x14ac:dyDescent="0.2"/>
    <row r="84" spans="2:2" ht="12.75" customHeight="1" x14ac:dyDescent="0.2">
      <c r="B84" s="12" t="s">
        <v>138</v>
      </c>
    </row>
    <row r="85" spans="2:2" ht="12.75" customHeight="1" x14ac:dyDescent="0.2"/>
    <row r="86" spans="2:2" ht="12.75" customHeight="1" x14ac:dyDescent="0.2">
      <c r="B86" s="12" t="s">
        <v>139</v>
      </c>
    </row>
    <row r="87" spans="2:2" ht="12.75" customHeight="1" x14ac:dyDescent="0.2"/>
    <row r="88" spans="2:2" ht="12.75" customHeight="1" x14ac:dyDescent="0.2">
      <c r="B88" s="12" t="s">
        <v>140</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5"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zoomScaleNormal="100" workbookViewId="0">
      <selection activeCell="C14" sqref="C14"/>
    </sheetView>
  </sheetViews>
  <sheetFormatPr baseColWidth="10" defaultColWidth="9.140625" defaultRowHeight="12.75" x14ac:dyDescent="0.2"/>
  <cols>
    <col min="1" max="1" width="0.85546875" style="319" customWidth="1"/>
    <col min="2" max="2" width="11.5703125" style="12" hidden="1" customWidth="1"/>
    <col min="3" max="3" width="22.7109375" style="319" customWidth="1"/>
    <col min="4" max="4" width="8.7109375" style="319" customWidth="1"/>
    <col min="5" max="7" width="15.7109375" style="319" customWidth="1"/>
    <col min="8" max="9" width="19.7109375" style="319" customWidth="1"/>
    <col min="10" max="257" width="11.42578125" style="319" customWidth="1"/>
    <col min="258" max="1025" width="11.42578125" style="322" customWidth="1"/>
  </cols>
  <sheetData>
    <row r="1" spans="2:13" ht="5.0999999999999996" customHeight="1" x14ac:dyDescent="0.2"/>
    <row r="2" spans="2:13" ht="12.75" customHeight="1" x14ac:dyDescent="0.2">
      <c r="C2" s="12" t="s">
        <v>141</v>
      </c>
    </row>
    <row r="3" spans="2:13" ht="12.75" customHeight="1" x14ac:dyDescent="0.2"/>
    <row r="4" spans="2:13" ht="12.75" customHeight="1" x14ac:dyDescent="0.2">
      <c r="C4" s="400" t="s">
        <v>142</v>
      </c>
      <c r="D4" s="370"/>
      <c r="E4" s="370"/>
      <c r="F4" s="370"/>
      <c r="G4" s="370"/>
      <c r="H4" s="370"/>
      <c r="I4" s="370"/>
      <c r="J4" s="51"/>
      <c r="M4" s="51"/>
    </row>
    <row r="5" spans="2:13" ht="21.75" customHeight="1" x14ac:dyDescent="0.2">
      <c r="C5" s="401" t="s">
        <v>143</v>
      </c>
      <c r="D5" s="370"/>
      <c r="E5" s="370"/>
      <c r="F5" s="370"/>
      <c r="G5" s="370"/>
      <c r="H5" s="370"/>
      <c r="I5" s="370"/>
      <c r="J5" s="51"/>
      <c r="M5" s="51"/>
    </row>
    <row r="6" spans="2:13" ht="15" customHeight="1" x14ac:dyDescent="0.2">
      <c r="C6" s="50" t="str">
        <f>UebInstitutQuartal</f>
        <v>4. Quartal 2022</v>
      </c>
      <c r="D6" s="75"/>
      <c r="E6" s="75"/>
      <c r="F6" s="77"/>
      <c r="G6" s="77"/>
      <c r="H6" s="51"/>
      <c r="I6" s="51"/>
      <c r="J6" s="51"/>
      <c r="M6" s="51"/>
    </row>
    <row r="7" spans="2:13" ht="12.75" customHeight="1" x14ac:dyDescent="0.2">
      <c r="C7" s="20"/>
      <c r="D7" s="20"/>
      <c r="E7" s="20"/>
      <c r="F7" s="20"/>
      <c r="G7" s="20"/>
    </row>
    <row r="8" spans="2:13" ht="15" customHeight="1" x14ac:dyDescent="0.2">
      <c r="C8" s="20"/>
      <c r="D8" s="20"/>
      <c r="E8" s="240" t="s">
        <v>47</v>
      </c>
      <c r="F8" s="262"/>
      <c r="G8" s="263"/>
      <c r="H8" s="402" t="s">
        <v>101</v>
      </c>
      <c r="I8" s="405" t="s">
        <v>62</v>
      </c>
    </row>
    <row r="9" spans="2:13" ht="21.95" customHeight="1" x14ac:dyDescent="0.2">
      <c r="C9" s="20"/>
      <c r="D9" s="20"/>
      <c r="E9" s="264" t="s">
        <v>52</v>
      </c>
      <c r="F9" s="116" t="s">
        <v>64</v>
      </c>
      <c r="G9" s="117"/>
      <c r="H9" s="403"/>
      <c r="I9" s="406"/>
    </row>
    <row r="10" spans="2:13" ht="12.75" customHeight="1" x14ac:dyDescent="0.2">
      <c r="C10" s="20"/>
      <c r="D10" s="20"/>
      <c r="E10" s="265"/>
      <c r="F10" s="266" t="s">
        <v>144</v>
      </c>
      <c r="G10" s="267" t="s">
        <v>145</v>
      </c>
      <c r="H10" s="404"/>
      <c r="I10" s="407"/>
    </row>
    <row r="11" spans="2:13" ht="12.75" customHeight="1" x14ac:dyDescent="0.2">
      <c r="C11" s="224" t="s">
        <v>76</v>
      </c>
      <c r="D11" s="282" t="str">
        <f>AktQuartal</f>
        <v>4. Quartal</v>
      </c>
      <c r="E11" s="268" t="str">
        <f>Einheit_Waehrung</f>
        <v>Mio. €</v>
      </c>
      <c r="F11" s="269" t="str">
        <f>E11</f>
        <v>Mio. €</v>
      </c>
      <c r="G11" s="270" t="str">
        <f>E11</f>
        <v>Mio. €</v>
      </c>
      <c r="H11" s="271" t="str">
        <f>E11</f>
        <v>Mio. €</v>
      </c>
      <c r="I11" s="272" t="str">
        <f>E11</f>
        <v>Mio. €</v>
      </c>
    </row>
    <row r="12" spans="2:13" ht="12.75" customHeight="1" x14ac:dyDescent="0.2">
      <c r="B12" s="12" t="s">
        <v>77</v>
      </c>
      <c r="C12" s="68" t="s">
        <v>78</v>
      </c>
      <c r="D12" s="214" t="str">
        <f>"Jahr "&amp;AktJahr</f>
        <v>Jahr 2022</v>
      </c>
      <c r="E12" s="220">
        <f>SUM(F12:G12)</f>
        <v>0</v>
      </c>
      <c r="F12" s="118">
        <v>0</v>
      </c>
      <c r="G12" s="119">
        <v>0</v>
      </c>
      <c r="H12" s="120">
        <v>0</v>
      </c>
      <c r="I12" s="273">
        <v>0</v>
      </c>
    </row>
    <row r="13" spans="2:13" ht="12.75" customHeight="1" x14ac:dyDescent="0.2">
      <c r="C13" s="45"/>
      <c r="D13" s="280" t="str">
        <f>"Jahr "&amp;(AktJahr-1)</f>
        <v>Jahr 2021</v>
      </c>
      <c r="E13" s="274">
        <f>SUM(F13:G13)</f>
        <v>0</v>
      </c>
      <c r="F13" s="121">
        <v>0</v>
      </c>
      <c r="G13" s="122">
        <v>0</v>
      </c>
      <c r="H13" s="123">
        <v>0</v>
      </c>
      <c r="I13" s="275">
        <v>0</v>
      </c>
    </row>
    <row r="14" spans="2:13" ht="12.75" customHeight="1" x14ac:dyDescent="0.2">
      <c r="B14" s="12" t="s">
        <v>79</v>
      </c>
      <c r="C14" s="68" t="s">
        <v>80</v>
      </c>
      <c r="D14" s="214" t="str">
        <f>$D$12</f>
        <v>Jahr 2022</v>
      </c>
      <c r="E14" s="220">
        <f>SUM(F14:G14)</f>
        <v>0</v>
      </c>
      <c r="F14" s="118">
        <v>0</v>
      </c>
      <c r="G14" s="119">
        <v>0</v>
      </c>
      <c r="H14" s="124">
        <v>0</v>
      </c>
      <c r="I14" s="276">
        <v>0</v>
      </c>
    </row>
    <row r="15" spans="2:13" ht="12.75" customHeight="1" x14ac:dyDescent="0.2">
      <c r="C15" s="45"/>
      <c r="D15" s="280" t="str">
        <f>$D$13</f>
        <v>Jahr 2021</v>
      </c>
      <c r="E15" s="274">
        <f>SUM(F15:G15)</f>
        <v>0</v>
      </c>
      <c r="F15" s="121">
        <v>0</v>
      </c>
      <c r="G15" s="122">
        <v>0</v>
      </c>
      <c r="H15" s="124">
        <v>0</v>
      </c>
      <c r="I15" s="276">
        <v>0</v>
      </c>
    </row>
    <row r="16" spans="2:13"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zoomScaleNormal="100" workbookViewId="0">
      <selection activeCell="C13" sqref="C13"/>
    </sheetView>
  </sheetViews>
  <sheetFormatPr baseColWidth="10" defaultColWidth="9.140625" defaultRowHeight="12.75" x14ac:dyDescent="0.2"/>
  <cols>
    <col min="1" max="1" width="0.85546875" style="319" customWidth="1"/>
    <col min="2" max="2" width="11.5703125" style="12" hidden="1" customWidth="1"/>
    <col min="3" max="3" width="22.7109375" style="319" customWidth="1"/>
    <col min="4" max="4" width="8.7109375" style="319" customWidth="1"/>
    <col min="5" max="5" width="20.7109375" style="319" customWidth="1"/>
    <col min="6" max="7" width="19.7109375" style="319" customWidth="1"/>
    <col min="8" max="257" width="11.42578125" style="319" customWidth="1"/>
    <col min="258" max="1025" width="11.42578125" style="322" customWidth="1"/>
  </cols>
  <sheetData>
    <row r="1" spans="2:11" ht="5.0999999999999996" customHeight="1" x14ac:dyDescent="0.2"/>
    <row r="2" spans="2:11" ht="12.75" customHeight="1" x14ac:dyDescent="0.2">
      <c r="C2" s="12" t="s">
        <v>146</v>
      </c>
    </row>
    <row r="3" spans="2:11" ht="12.75" customHeight="1" x14ac:dyDescent="0.2"/>
    <row r="4" spans="2:11" ht="12.75" customHeight="1" x14ac:dyDescent="0.2">
      <c r="C4" s="400" t="s">
        <v>147</v>
      </c>
      <c r="D4" s="370"/>
      <c r="E4" s="370"/>
      <c r="F4" s="370"/>
      <c r="G4" s="370"/>
      <c r="H4" s="51"/>
      <c r="K4" s="51"/>
    </row>
    <row r="5" spans="2:11" ht="21.75" customHeight="1" x14ac:dyDescent="0.2">
      <c r="C5" s="408" t="s">
        <v>148</v>
      </c>
      <c r="D5" s="370"/>
      <c r="E5" s="370"/>
      <c r="F5" s="370"/>
      <c r="G5" s="370"/>
      <c r="H5" s="51"/>
      <c r="K5" s="51"/>
    </row>
    <row r="6" spans="2:11" ht="15" customHeight="1" x14ac:dyDescent="0.2">
      <c r="C6" s="50" t="str">
        <f>UebInstitutQuartal</f>
        <v>4. Quartal 2022</v>
      </c>
      <c r="D6" s="75"/>
      <c r="E6" s="75"/>
      <c r="F6" s="51"/>
      <c r="G6" s="51"/>
      <c r="H6" s="51"/>
      <c r="K6" s="51"/>
    </row>
    <row r="7" spans="2:11" ht="12.75" customHeight="1" x14ac:dyDescent="0.2">
      <c r="C7" s="20"/>
      <c r="D7" s="20"/>
      <c r="E7" s="20"/>
    </row>
    <row r="8" spans="2:11" ht="15" customHeight="1" x14ac:dyDescent="0.2">
      <c r="C8" s="20"/>
      <c r="D8" s="20"/>
      <c r="E8" s="283"/>
      <c r="F8" s="402" t="s">
        <v>101</v>
      </c>
      <c r="G8" s="405" t="s">
        <v>62</v>
      </c>
    </row>
    <row r="9" spans="2:11" ht="21.95" customHeight="1" x14ac:dyDescent="0.2">
      <c r="C9" s="20"/>
      <c r="D9" s="20"/>
      <c r="E9" s="284" t="s">
        <v>47</v>
      </c>
      <c r="F9" s="403"/>
      <c r="G9" s="406"/>
    </row>
    <row r="10" spans="2:11" ht="12.75" customHeight="1" x14ac:dyDescent="0.2">
      <c r="C10" s="20"/>
      <c r="D10" s="20"/>
      <c r="E10" s="285"/>
      <c r="F10" s="404"/>
      <c r="G10" s="407"/>
    </row>
    <row r="11" spans="2:11" ht="12.75" customHeight="1" x14ac:dyDescent="0.2">
      <c r="C11" s="224" t="s">
        <v>76</v>
      </c>
      <c r="D11" s="282" t="str">
        <f>AktQuartal</f>
        <v>4. Quartal</v>
      </c>
      <c r="E11" s="268" t="str">
        <f>Einheit_Waehrung</f>
        <v>Mio. €</v>
      </c>
      <c r="F11" s="271" t="str">
        <f>E11</f>
        <v>Mio. €</v>
      </c>
      <c r="G11" s="272" t="str">
        <f>E11</f>
        <v>Mio. €</v>
      </c>
    </row>
    <row r="12" spans="2:11" ht="12.75" customHeight="1" x14ac:dyDescent="0.2">
      <c r="B12" s="12" t="s">
        <v>77</v>
      </c>
      <c r="C12" s="68" t="s">
        <v>78</v>
      </c>
      <c r="D12" s="214" t="str">
        <f>"Jahr "&amp;AktJahr</f>
        <v>Jahr 2022</v>
      </c>
      <c r="E12" s="220">
        <v>0</v>
      </c>
      <c r="F12" s="120">
        <v>0</v>
      </c>
      <c r="G12" s="273">
        <v>0</v>
      </c>
    </row>
    <row r="13" spans="2:11" ht="12.75" customHeight="1" x14ac:dyDescent="0.2">
      <c r="C13" s="45"/>
      <c r="D13" s="280" t="str">
        <f>"Jahr "&amp;(AktJahr-1)</f>
        <v>Jahr 2021</v>
      </c>
      <c r="E13" s="274">
        <v>0</v>
      </c>
      <c r="F13" s="123">
        <v>0</v>
      </c>
      <c r="G13" s="275">
        <v>0</v>
      </c>
    </row>
    <row r="14" spans="2:11" ht="12.75" customHeight="1" x14ac:dyDescent="0.2">
      <c r="B14" s="12" t="s">
        <v>79</v>
      </c>
      <c r="C14" s="68" t="s">
        <v>80</v>
      </c>
      <c r="D14" s="214" t="str">
        <f>$D$12</f>
        <v>Jahr 2022</v>
      </c>
      <c r="E14" s="220">
        <v>0</v>
      </c>
      <c r="F14" s="124">
        <v>0</v>
      </c>
      <c r="G14" s="276">
        <v>0</v>
      </c>
    </row>
    <row r="15" spans="2:11" ht="12.75" customHeight="1" x14ac:dyDescent="0.2">
      <c r="C15" s="261"/>
      <c r="D15" s="281" t="str">
        <f>$D$13</f>
        <v>Jahr 2021</v>
      </c>
      <c r="E15" s="277">
        <v>0</v>
      </c>
      <c r="F15" s="278">
        <v>0</v>
      </c>
      <c r="G15" s="279">
        <v>0</v>
      </c>
    </row>
    <row r="16" spans="2:11" ht="12.75" customHeight="1" x14ac:dyDescent="0.2"/>
    <row r="17" spans="3:3" ht="12.75" customHeight="1" x14ac:dyDescent="0.2">
      <c r="C17" s="29"/>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scale="13"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zoomScaleNormal="100" workbookViewId="0">
      <selection activeCell="C15" sqref="C15"/>
    </sheetView>
  </sheetViews>
  <sheetFormatPr baseColWidth="10" defaultColWidth="9.140625" defaultRowHeight="12.75" x14ac:dyDescent="0.2"/>
  <cols>
    <col min="1" max="1" width="0.85546875" style="322" customWidth="1"/>
    <col min="2" max="2" width="11.5703125" style="322" hidden="1" customWidth="1"/>
    <col min="3" max="3" width="22.7109375" style="322" customWidth="1"/>
    <col min="4" max="4" width="8.7109375" style="322" customWidth="1"/>
    <col min="5" max="5" width="18.7109375" style="322" customWidth="1"/>
    <col min="6" max="6" width="16" style="322" customWidth="1"/>
    <col min="7" max="10" width="19.5703125" style="322" customWidth="1"/>
    <col min="11" max="1026" width="8.7109375" style="322" customWidth="1"/>
  </cols>
  <sheetData>
    <row r="1" spans="2:10" ht="5.0999999999999996" customHeight="1" x14ac:dyDescent="0.2"/>
    <row r="2" spans="2:10" ht="12.75" customHeight="1" x14ac:dyDescent="0.2">
      <c r="C2" s="197" t="s">
        <v>149</v>
      </c>
      <c r="D2" s="12"/>
      <c r="E2" s="12"/>
      <c r="F2" s="319"/>
      <c r="G2" s="319"/>
      <c r="H2" s="319"/>
      <c r="I2" s="319"/>
      <c r="J2" s="319"/>
    </row>
    <row r="3" spans="2:10" ht="12.75" customHeight="1" x14ac:dyDescent="0.2">
      <c r="H3" s="319"/>
      <c r="I3" s="319"/>
      <c r="J3" s="319"/>
    </row>
    <row r="4" spans="2:10" ht="12.75" customHeight="1" x14ac:dyDescent="0.2">
      <c r="C4" s="50" t="s">
        <v>164</v>
      </c>
      <c r="D4" s="12"/>
      <c r="E4" s="12"/>
      <c r="F4" s="319"/>
      <c r="G4" s="319"/>
      <c r="H4" s="319"/>
      <c r="I4" s="319"/>
      <c r="J4" s="319"/>
    </row>
    <row r="5" spans="2:10" ht="15" customHeight="1" x14ac:dyDescent="0.2">
      <c r="C5" s="50" t="str">
        <f>UebInstitutQuartal</f>
        <v>4. Quartal 2022</v>
      </c>
      <c r="D5" s="319"/>
      <c r="E5" s="319"/>
      <c r="F5" s="319"/>
      <c r="G5" s="319"/>
      <c r="H5" s="319"/>
      <c r="I5" s="319"/>
      <c r="J5" s="319"/>
    </row>
    <row r="6" spans="2:10" ht="12.75" customHeight="1" x14ac:dyDescent="0.2">
      <c r="C6" s="319"/>
      <c r="D6" s="319"/>
      <c r="E6" s="319"/>
      <c r="F6" s="319"/>
      <c r="G6" s="319"/>
      <c r="H6" s="319"/>
      <c r="I6" s="319"/>
      <c r="J6" s="319"/>
    </row>
    <row r="7" spans="2:10" ht="15" customHeight="1" x14ac:dyDescent="0.2">
      <c r="C7" s="125"/>
      <c r="D7" s="20"/>
      <c r="E7" s="240" t="s">
        <v>165</v>
      </c>
      <c r="F7" s="241"/>
      <c r="G7" s="241"/>
      <c r="H7" s="241"/>
      <c r="I7" s="241"/>
      <c r="J7" s="242"/>
    </row>
    <row r="8" spans="2:10" ht="12.75" customHeight="1" x14ac:dyDescent="0.2">
      <c r="C8" s="20"/>
      <c r="D8" s="20"/>
      <c r="E8" s="286" t="s">
        <v>52</v>
      </c>
      <c r="F8" s="328" t="s">
        <v>64</v>
      </c>
      <c r="G8" s="328"/>
      <c r="H8" s="328"/>
      <c r="I8" s="328"/>
      <c r="J8" s="329"/>
    </row>
    <row r="9" spans="2:10" ht="25.5" customHeight="1" x14ac:dyDescent="0.2">
      <c r="C9" s="20"/>
      <c r="D9" s="20"/>
      <c r="E9" s="243"/>
      <c r="F9" s="409" t="s">
        <v>166</v>
      </c>
      <c r="G9" s="410"/>
      <c r="H9" s="413" t="s">
        <v>167</v>
      </c>
      <c r="I9" s="416" t="s">
        <v>168</v>
      </c>
      <c r="J9" s="417"/>
    </row>
    <row r="10" spans="2:10" ht="12.75" customHeight="1" x14ac:dyDescent="0.2">
      <c r="C10" s="20"/>
      <c r="D10" s="20"/>
      <c r="E10" s="243"/>
      <c r="F10" s="411" t="s">
        <v>63</v>
      </c>
      <c r="G10" s="195" t="s">
        <v>64</v>
      </c>
      <c r="H10" s="414"/>
      <c r="I10" s="418" t="s">
        <v>63</v>
      </c>
      <c r="J10" s="289" t="s">
        <v>64</v>
      </c>
    </row>
    <row r="11" spans="2:10" ht="53.25" customHeight="1" x14ac:dyDescent="0.2">
      <c r="C11" s="90"/>
      <c r="D11" s="90"/>
      <c r="E11" s="245"/>
      <c r="F11" s="412"/>
      <c r="G11" s="287" t="s">
        <v>155</v>
      </c>
      <c r="H11" s="415"/>
      <c r="I11" s="419"/>
      <c r="J11" s="290" t="s">
        <v>155</v>
      </c>
    </row>
    <row r="12" spans="2:10" ht="12.75" customHeight="1" x14ac:dyDescent="0.2">
      <c r="B12" s="126"/>
      <c r="C12" s="127" t="s">
        <v>76</v>
      </c>
      <c r="D12" s="128" t="str">
        <f>AktQuartal</f>
        <v>4. Quartal</v>
      </c>
      <c r="E12" s="216" t="str">
        <f>Einheit_Waehrung</f>
        <v>Mio. €</v>
      </c>
      <c r="F12" s="217" t="str">
        <f>E12</f>
        <v>Mio. €</v>
      </c>
      <c r="G12" s="217" t="str">
        <f>E12</f>
        <v>Mio. €</v>
      </c>
      <c r="H12" s="217" t="str">
        <f>G12</f>
        <v>Mio. €</v>
      </c>
      <c r="I12" s="217" t="str">
        <f>F12</f>
        <v>Mio. €</v>
      </c>
      <c r="J12" s="219" t="str">
        <f>G12</f>
        <v>Mio. €</v>
      </c>
    </row>
    <row r="13" spans="2:10" ht="12.75" customHeight="1" x14ac:dyDescent="0.2">
      <c r="B13" s="129" t="s">
        <v>77</v>
      </c>
      <c r="C13" s="68" t="s">
        <v>78</v>
      </c>
      <c r="D13" s="69" t="str">
        <f>"Jahr "&amp;AktJahr</f>
        <v>Jahr 2022</v>
      </c>
      <c r="E13" s="220">
        <v>0</v>
      </c>
      <c r="F13" s="70">
        <v>0</v>
      </c>
      <c r="G13" s="70">
        <v>0</v>
      </c>
      <c r="H13" s="109">
        <v>0</v>
      </c>
      <c r="I13" s="109">
        <v>0</v>
      </c>
      <c r="J13" s="221">
        <v>0</v>
      </c>
    </row>
    <row r="14" spans="2:10" ht="12.75" customHeight="1" x14ac:dyDescent="0.2">
      <c r="B14" s="129"/>
      <c r="C14" s="44"/>
      <c r="D14" s="44" t="str">
        <f>"Jahr "&amp;(AktJahr-1)</f>
        <v>Jahr 2021</v>
      </c>
      <c r="E14" s="274">
        <v>0</v>
      </c>
      <c r="F14" s="112">
        <v>0</v>
      </c>
      <c r="G14" s="112">
        <v>0</v>
      </c>
      <c r="H14" s="115">
        <v>0</v>
      </c>
      <c r="I14" s="115">
        <v>0</v>
      </c>
      <c r="J14" s="235">
        <v>0</v>
      </c>
    </row>
    <row r="15" spans="2:10" ht="12.75" customHeight="1" x14ac:dyDescent="0.2">
      <c r="B15" s="129" t="s">
        <v>79</v>
      </c>
      <c r="C15" s="68" t="s">
        <v>80</v>
      </c>
      <c r="D15" s="69" t="str">
        <f>$D$13</f>
        <v>Jahr 2022</v>
      </c>
      <c r="E15" s="220">
        <v>0</v>
      </c>
      <c r="F15" s="70">
        <v>0</v>
      </c>
      <c r="G15" s="70">
        <v>0</v>
      </c>
      <c r="H15" s="109">
        <v>0</v>
      </c>
      <c r="I15" s="109">
        <v>0</v>
      </c>
      <c r="J15" s="221">
        <v>0</v>
      </c>
    </row>
    <row r="16" spans="2:10" ht="12.75" customHeight="1" x14ac:dyDescent="0.2">
      <c r="B16" s="129"/>
      <c r="C16" s="44"/>
      <c r="D16" s="44" t="str">
        <f>$D$14</f>
        <v>Jahr 2021</v>
      </c>
      <c r="E16" s="274">
        <v>0</v>
      </c>
      <c r="F16" s="112">
        <v>0</v>
      </c>
      <c r="G16" s="112">
        <v>0</v>
      </c>
      <c r="H16" s="115">
        <v>0</v>
      </c>
      <c r="I16" s="115">
        <v>0</v>
      </c>
      <c r="J16" s="235">
        <v>0</v>
      </c>
    </row>
    <row r="17" spans="3:10" ht="12.75" customHeight="1" x14ac:dyDescent="0.2">
      <c r="C17" s="130" t="str">
        <f>IF(INT(AktJahrMonat)&gt;201503,"","Hinweis: Die detaillierten Weiteren Deckungswerte werden erst ab Q2 2014 erfasst; für die vorausgehenden Quartale liegen bislang keine geeigneten Daten vor.")</f>
        <v/>
      </c>
      <c r="D17" s="326"/>
      <c r="E17" s="326"/>
      <c r="F17" s="326"/>
      <c r="G17" s="326"/>
      <c r="H17" s="326"/>
      <c r="I17" s="326"/>
      <c r="J17" s="326"/>
    </row>
    <row r="18" spans="3:10" ht="12.75" customHeight="1" x14ac:dyDescent="0.2"/>
    <row r="19" spans="3:10" ht="12.75" customHeight="1" x14ac:dyDescent="0.2">
      <c r="C19" s="20" t="s">
        <v>156</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50"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StTws</vt:lpstr>
      <vt:lpstr>StTwf</vt:lpstr>
      <vt:lpstr>StTwh</vt:lpstr>
      <vt:lpstr>StTwo</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2022-10-20T16:30:44Z</cp:lastPrinted>
  <dcterms:created xsi:type="dcterms:W3CDTF">2004-12-14T14:06:41Z</dcterms:created>
  <dcterms:modified xsi:type="dcterms:W3CDTF">2024-01-25T12:50:19Z</dcterms:modified>
  <dc:language>en-US</dc:language>
</cp:coreProperties>
</file>