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V:\Transparenz-PfandBG\Meldungen\2024 12\"/>
    </mc:Choice>
  </mc:AlternateContent>
  <xr:revisionPtr revIDLastSave="0" documentId="13_ncr:1_{5B76BA94-F641-4DB6-B5DD-C2009C96CDC6}" xr6:coauthVersionLast="47" xr6:coauthVersionMax="47" xr10:uidLastSave="{00000000-0000-0000-0000-000000000000}"/>
  <bookViews>
    <workbookView xWindow="7008" yWindow="-14508" windowWidth="23256" windowHeight="14016" tabRatio="563" activeTab="3" xr2:uid="{00000000-000D-0000-FFFF-FFFF00000000}"/>
  </bookViews>
  <sheets>
    <sheet name="StTai" sheetId="1" r:id="rId1"/>
    <sheet name="StTal" sheetId="2" r:id="rId2"/>
    <sheet name="StTag" sheetId="3" r:id="rId3"/>
    <sheet name="StTdh" sheetId="4" r:id="rId4"/>
    <sheet name="StTdo" sheetId="5" r:id="rId5"/>
    <sheet name="StTdoR" sheetId="6" r:id="rId6"/>
    <sheet name="StTds" sheetId="7" state="hidden" r:id="rId7"/>
    <sheet name="StTdf" sheetId="8" state="hidden" r:id="rId8"/>
    <sheet name="StTwh" sheetId="9" r:id="rId9"/>
    <sheet name="StTwo" sheetId="10" r:id="rId10"/>
    <sheet name="StTws" sheetId="11" state="hidden" r:id="rId11"/>
    <sheet name="StTwf" sheetId="12" state="hidden" r:id="rId12"/>
    <sheet name="StTkh" sheetId="13" r:id="rId13"/>
    <sheet name="StTko" sheetId="14" r:id="rId14"/>
    <sheet name="StTks" sheetId="15" state="hidden" r:id="rId15"/>
    <sheet name="StTkf" sheetId="16" state="hidden" r:id="rId16"/>
    <sheet name="StTis" sheetId="17" r:id="rId17"/>
    <sheet name="Steuertabelle" sheetId="18" state="hidden" r:id="rId18"/>
  </sheets>
  <definedNames>
    <definedName name="AktJahr">Steuertabelle!$C$4</definedName>
    <definedName name="AktJahrMonat">Steuertabelle!$I$9</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atenart">Steuertabelle!$C$6</definedName>
    <definedName name="_xlnm.Print_Area" localSheetId="17">Steuertabelle!$A$1:$A$1</definedName>
    <definedName name="_xlnm.Print_Area" localSheetId="2">StTag!$B$2:$E$53</definedName>
    <definedName name="_xlnm.Print_Area" localSheetId="0">StTai!$B$2:$I$86</definedName>
    <definedName name="_xlnm.Print_Area" localSheetId="1">StTal!$B$2:$J$70</definedName>
    <definedName name="_xlnm.Print_Titles" localSheetId="7">StTdf!$8:$11</definedName>
    <definedName name="_xlnm.Print_Titles" localSheetId="3">StTdh!$9:$15</definedName>
    <definedName name="_xlnm.Print_Titles" localSheetId="4">StTdo!$8:$11</definedName>
    <definedName name="_xlnm.Print_Titles" localSheetId="5">StTdoR!$8:$11</definedName>
    <definedName name="_xlnm.Print_Titles" localSheetId="6">StTds!$8:$11</definedName>
    <definedName name="_xlnm.Print_Titles" localSheetId="11">StTwf!$7:$12</definedName>
    <definedName name="_xlnm.Print_Titles" localSheetId="8">StTwh!$7:$12</definedName>
    <definedName name="_xlnm.Print_Titles" localSheetId="9">StTwo!$7:$12</definedName>
    <definedName name="_xlnm.Print_Titles" localSheetId="10">StTws!$7:$12</definedName>
    <definedName name="Einheit_Waehrung">Steuertabelle!$F$11</definedName>
    <definedName name="EndeBehOk">Steuertabelle!$I$7</definedName>
    <definedName name="ErstDatum">Steuertabelle!$C$3</definedName>
    <definedName name="ErstelltAm">Steuertabelle!$F$5</definedName>
    <definedName name="Excel_BuiltIn_Print_Titles" localSheetId="7">StTdf!$8:$11</definedName>
    <definedName name="Excel_BuiltIn_Print_Titles" localSheetId="3">StTdh!$9:$15</definedName>
    <definedName name="Excel_BuiltIn_Print_Titles" localSheetId="4">StTdo!$8:$11</definedName>
    <definedName name="Excel_BuiltIn_Print_Titles" localSheetId="5">StTdoR!$8:$11</definedName>
    <definedName name="Excel_BuiltIn_Print_Titles" localSheetId="6">StTds!$8:$11</definedName>
    <definedName name="Excel_BuiltIn_Print_Titles" localSheetId="11">StTwf!$7:$12</definedName>
    <definedName name="Excel_BuiltIn_Print_Titles" localSheetId="8">StTwh!$7:$12</definedName>
    <definedName name="Excel_BuiltIn_Print_Titles" localSheetId="9">StTwo!$7:$12</definedName>
    <definedName name="Excel_BuiltIn_Print_Titles" localSheetId="10">StTws!$7:$12</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RelevInstitute">Steuertabelle!$C$24</definedName>
    <definedName name="SdDezStellen">Steuertabelle!$C$16</definedName>
    <definedName name="StatistikBez">Steuertabelle!$F$4</definedName>
    <definedName name="StatistikNr">Steuertabelle!$F$3</definedName>
    <definedName name="Stichtag">Steuertabelle!$F$9</definedName>
    <definedName name="TagFussnoteH">StTag!$B$53</definedName>
    <definedName name="TagFussnoteO">StTag!$B$52</definedName>
    <definedName name="TagWertBerF">StTag!$D$45:$E$47</definedName>
    <definedName name="TagWertBerH">StTag!$D$9:$E$12</definedName>
    <definedName name="TagWertBerS">StTag!$D$33:$E$35</definedName>
    <definedName name="TaiBerAdresse">StTai!$G$2:$I$8</definedName>
    <definedName name="TaiBerLogo">StTai!$B$2</definedName>
    <definedName name="TaiFussnote">StTai!$B$84</definedName>
    <definedName name="TaiFussNoteF">StTai!$B$81</definedName>
    <definedName name="TaiFussNoteH">StTai!$B$30</definedName>
    <definedName name="TaiFussNoteO">StTai!$B$49</definedName>
    <definedName name="TaiFussNoteS">StTai!$B$65</definedName>
    <definedName name="TaiUebRbw1">StTai!$H$19</definedName>
    <definedName name="TaiUebRbw2">StTai!$H$35</definedName>
    <definedName name="TaiUebRbw3">StTai!$H$51</definedName>
    <definedName name="TaiUebRbw4">StTai!$H$67</definedName>
    <definedName name="TaiWertBerF">StTai!$D$69:$I$72</definedName>
    <definedName name="TaiWertBerH">StTai!$D$21:$I$24</definedName>
    <definedName name="TaiWertBerO">StTai!$D$37:$I$40</definedName>
    <definedName name="TaiWertBerS">StTai!$D$53:$I$56</definedName>
    <definedName name="TalFussnote">StTal!$B$69</definedName>
    <definedName name="TalWertBerF">StTal!$D$50:$G$58</definedName>
    <definedName name="TalWertBerH">StTal!$D$11:$J$19</definedName>
    <definedName name="TalWertBerO">StTal!$D$24:$G$32</definedName>
    <definedName name="TalWertBerS">StTal!$D$37:$G$45</definedName>
    <definedName name="TdfBerGesamt">StTdf!$C$12:$G$13</definedName>
    <definedName name="TdfBerStaaten">StTdf!$B$12:$C$433</definedName>
    <definedName name="TdfBerWerte">StTdf!$E$12:$G$433</definedName>
    <definedName name="TdfUebSumme">StTdf!$E$9</definedName>
    <definedName name="TdfWertBer">StTdf!$E$12:$G$433</definedName>
    <definedName name="TdhBerGesamt">StTdh!$C$16:$T$17</definedName>
    <definedName name="TdhBerStaaten">StTdh!$B$16:$C$93</definedName>
    <definedName name="TdhFussnote">StTdh!$C$94</definedName>
    <definedName name="TdhUebInsgesamt">StTdh!$E$11</definedName>
    <definedName name="TdhWertBerG">StTdh!$M$16:$R$93</definedName>
    <definedName name="TdhWertBerR">StTdh!$S$16:$T$93</definedName>
    <definedName name="TdhWertBerW">StTdh!$G$16:$K$93</definedName>
    <definedName name="TdoBerGesamt">StTdo!$C$12:$X$13</definedName>
    <definedName name="TdoBerStaaten">StTdo!$B$12:$C$89</definedName>
    <definedName name="TdoFussnoteA" localSheetId="4">StTdo!$C$92</definedName>
    <definedName name="TdoFussnoteG" localSheetId="4">StTdo!$C$91</definedName>
    <definedName name="TdoFussnoteR" localSheetId="4">StTdo!$C$90</definedName>
    <definedName name="TdoUebSumDw">StTdo!$E$9</definedName>
    <definedName name="TdoUebSumLf">StTdo!$T$9</definedName>
    <definedName name="TdoUebSumRl">StTdo!$O$9</definedName>
    <definedName name="TdoWertBerD">StTdo!$G$12:$J$89</definedName>
    <definedName name="TdoWertBerG" localSheetId="11">StTdo!$A$1:$L$12</definedName>
    <definedName name="TdoWertBerG" localSheetId="8">StTdo!$A$1:$L$12</definedName>
    <definedName name="TdoWertBerG" localSheetId="9">StTdo!$A$1:$L$12</definedName>
    <definedName name="TdoWertBerG" localSheetId="10">StTdo!$A$1:$L$12</definedName>
    <definedName name="TdoWertBerG">StTdo!$A$1:$L$12</definedName>
    <definedName name="TdoWertBerL">StTdo!$U$12:$X$89</definedName>
    <definedName name="TdoWertBerR">StTdo!$P$12:$S$89</definedName>
    <definedName name="TdsBerGesamt">StTds!$C$12:$I$13</definedName>
    <definedName name="TdsBerStaaten">StTds!$B$12:$C$433</definedName>
    <definedName name="TdsBerWerte">StTds!$F$12:$I$433</definedName>
    <definedName name="TdsUebSumme">StTds!$E$9</definedName>
    <definedName name="TdsWertBer">StTds!$F$12:$I$433</definedName>
    <definedName name="TkBerFlu" localSheetId="15">StTkf!$B$7:$E$30</definedName>
    <definedName name="TkBerFlu" localSheetId="12">StTko!#REF!</definedName>
    <definedName name="TkBerFlu" localSheetId="13">StTko!#REF!</definedName>
    <definedName name="TkBerFlu" localSheetId="14">StTks!#REF!</definedName>
    <definedName name="TkBerFlu">#REF!</definedName>
    <definedName name="TkBerHyp" localSheetId="15">StTkf!#REF!</definedName>
    <definedName name="TkBerHyp" localSheetId="12">StTkh!$B$7:$E$38</definedName>
    <definedName name="TkBerHyp" localSheetId="13">StTko!#REF!</definedName>
    <definedName name="TkBerHyp" localSheetId="14">StTks!#REF!</definedName>
    <definedName name="TkBerHyp">#REF!</definedName>
    <definedName name="TkBerOef" localSheetId="15">StTkf!#REF!</definedName>
    <definedName name="TkBerOef" localSheetId="12">StTko!$B$7:$E$33</definedName>
    <definedName name="TkBerOef" localSheetId="13">StTko!#REF!</definedName>
    <definedName name="TkBerOef" localSheetId="14">StTks!#REF!</definedName>
    <definedName name="TkBerOef">#REF!</definedName>
    <definedName name="TkBerSch" localSheetId="15">StTkf!#REF!</definedName>
    <definedName name="TkBerSch" localSheetId="12">StTko!#REF!</definedName>
    <definedName name="TkBerSch" localSheetId="13">StTko!#REF!</definedName>
    <definedName name="TkBerSch" localSheetId="14">StTks!#REF!</definedName>
    <definedName name="TkBerSch">#REF!</definedName>
    <definedName name="TkFussnote" localSheetId="15">StTkf!$B$31</definedName>
    <definedName name="TkFussnote" localSheetId="12">StTko!#REF!</definedName>
    <definedName name="TkFussnote" localSheetId="13">StTko!#REF!</definedName>
    <definedName name="TkFussnote" localSheetId="14">StTks!#REF!</definedName>
    <definedName name="TkFussnote">#REF!</definedName>
    <definedName name="TvDatenart">Steuertabelle!$C$15</definedName>
    <definedName name="TvInstArt">Steuertabelle!$C$14</definedName>
    <definedName name="TvInstitute">Steuertabelle!$F$8</definedName>
    <definedName name="TwBerStaaten" localSheetId="11">StTwf!$B$13:$C$90</definedName>
    <definedName name="TwBerStaaten" localSheetId="8">StTwh!$B$13:$C$90</definedName>
    <definedName name="TwBerStaaten" localSheetId="9">StTwo!$B$13:$C$90</definedName>
    <definedName name="TwBerStaaten" localSheetId="10">StTws!$B$13:$C$90</definedName>
    <definedName name="TwFussnote" localSheetId="11">StTwf!$C$91</definedName>
    <definedName name="TwFussnote" localSheetId="8">StTwh!$C$91</definedName>
    <definedName name="TwFussnote" localSheetId="9">StTwo!$C$91</definedName>
    <definedName name="TwFussnote" localSheetId="10">StTws!$C$91</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8" l="1"/>
  <c r="F17" i="18"/>
  <c r="F16" i="18"/>
  <c r="F15" i="18"/>
  <c r="F14" i="18"/>
  <c r="E14" i="17" s="1"/>
  <c r="F12" i="18"/>
  <c r="D11" i="7" s="1"/>
  <c r="F11" i="18"/>
  <c r="E15" i="4" s="1"/>
  <c r="F10" i="18"/>
  <c r="I9" i="18"/>
  <c r="F9" i="18"/>
  <c r="F7" i="18"/>
  <c r="F8" i="18" s="1"/>
  <c r="F5" i="18"/>
  <c r="D8" i="16"/>
  <c r="D8" i="15"/>
  <c r="E8" i="14"/>
  <c r="D8" i="14"/>
  <c r="E8" i="13"/>
  <c r="C15" i="12"/>
  <c r="D14" i="12"/>
  <c r="D13" i="12"/>
  <c r="G12" i="12"/>
  <c r="H12" i="12" s="1"/>
  <c r="E12" i="12"/>
  <c r="F12" i="12" s="1"/>
  <c r="D12" i="12"/>
  <c r="C15" i="11"/>
  <c r="D14" i="11"/>
  <c r="D13" i="11"/>
  <c r="D12" i="11"/>
  <c r="C17" i="10"/>
  <c r="D16" i="10"/>
  <c r="D15" i="10"/>
  <c r="D14" i="10"/>
  <c r="D13" i="10"/>
  <c r="D12" i="10"/>
  <c r="C19" i="9"/>
  <c r="D18" i="9"/>
  <c r="D17" i="9"/>
  <c r="D14" i="9"/>
  <c r="D16" i="9" s="1"/>
  <c r="D13" i="9"/>
  <c r="D15" i="9" s="1"/>
  <c r="E12" i="9"/>
  <c r="G12" i="9" s="1"/>
  <c r="H12" i="9" s="1"/>
  <c r="D13" i="8"/>
  <c r="D12" i="8"/>
  <c r="E13" i="7"/>
  <c r="D13" i="7"/>
  <c r="E12" i="7"/>
  <c r="D12" i="7"/>
  <c r="E11" i="7"/>
  <c r="F11" i="7" s="1"/>
  <c r="C16" i="6"/>
  <c r="C15" i="6"/>
  <c r="C14" i="6"/>
  <c r="T13" i="6"/>
  <c r="O13" i="6"/>
  <c r="E13" i="6"/>
  <c r="D13" i="6"/>
  <c r="T12" i="6"/>
  <c r="O12" i="6"/>
  <c r="E12" i="6"/>
  <c r="D12" i="6"/>
  <c r="X10" i="6"/>
  <c r="W10" i="6"/>
  <c r="S10" i="6"/>
  <c r="R10" i="6"/>
  <c r="Q10" i="6"/>
  <c r="V10" i="6" s="1"/>
  <c r="P10" i="6"/>
  <c r="U10" i="6" s="1"/>
  <c r="U9" i="6"/>
  <c r="O9" i="6"/>
  <c r="T9" i="6" s="1"/>
  <c r="C20" i="5"/>
  <c r="C19" i="5"/>
  <c r="C18" i="5"/>
  <c r="T17" i="5"/>
  <c r="O17" i="5"/>
  <c r="E17" i="5"/>
  <c r="T16" i="5"/>
  <c r="O16" i="5"/>
  <c r="E16" i="5"/>
  <c r="D16" i="5"/>
  <c r="T15" i="5"/>
  <c r="O15" i="5"/>
  <c r="E15" i="5"/>
  <c r="T14" i="5"/>
  <c r="O14" i="5"/>
  <c r="E14" i="5"/>
  <c r="T13" i="5"/>
  <c r="O13" i="5"/>
  <c r="E13" i="5"/>
  <c r="D13" i="5"/>
  <c r="D15" i="5" s="1"/>
  <c r="T12" i="5"/>
  <c r="O12" i="5"/>
  <c r="E12" i="5"/>
  <c r="D12" i="5"/>
  <c r="D14" i="5" s="1"/>
  <c r="D11" i="5"/>
  <c r="V10" i="5"/>
  <c r="U10" i="5"/>
  <c r="S10" i="5"/>
  <c r="X10" i="5" s="1"/>
  <c r="R10" i="5"/>
  <c r="W10" i="5" s="1"/>
  <c r="Q10" i="5"/>
  <c r="P10" i="5"/>
  <c r="U9" i="5"/>
  <c r="O9" i="5"/>
  <c r="T9" i="5" s="1"/>
  <c r="C38" i="4"/>
  <c r="L37" i="4"/>
  <c r="F37" i="4"/>
  <c r="E37" i="4" s="1"/>
  <c r="D37" i="4"/>
  <c r="L36" i="4"/>
  <c r="F36" i="4"/>
  <c r="E36" i="4" s="1"/>
  <c r="L35" i="4"/>
  <c r="E35" i="4" s="1"/>
  <c r="F35" i="4"/>
  <c r="D35" i="4"/>
  <c r="L34" i="4"/>
  <c r="F34" i="4"/>
  <c r="E34" i="4"/>
  <c r="L33" i="4"/>
  <c r="F33" i="4"/>
  <c r="E33" i="4"/>
  <c r="L32" i="4"/>
  <c r="F32" i="4"/>
  <c r="E32" i="4" s="1"/>
  <c r="L31" i="4"/>
  <c r="F31" i="4"/>
  <c r="E31" i="4" s="1"/>
  <c r="L30" i="4"/>
  <c r="F30" i="4"/>
  <c r="L29" i="4"/>
  <c r="F29" i="4"/>
  <c r="E29" i="4" s="1"/>
  <c r="L28" i="4"/>
  <c r="E28" i="4" s="1"/>
  <c r="F28" i="4"/>
  <c r="L27" i="4"/>
  <c r="F27" i="4"/>
  <c r="E27" i="4"/>
  <c r="D27" i="4"/>
  <c r="L26" i="4"/>
  <c r="F26" i="4"/>
  <c r="E26" i="4" s="1"/>
  <c r="L25" i="4"/>
  <c r="F25" i="4"/>
  <c r="E25" i="4"/>
  <c r="L24" i="4"/>
  <c r="F24" i="4"/>
  <c r="E24" i="4" s="1"/>
  <c r="L23" i="4"/>
  <c r="F23" i="4"/>
  <c r="D23" i="4"/>
  <c r="L22" i="4"/>
  <c r="F22" i="4"/>
  <c r="E22" i="4" s="1"/>
  <c r="L21" i="4"/>
  <c r="F21" i="4"/>
  <c r="E21" i="4" s="1"/>
  <c r="D21" i="4"/>
  <c r="L20" i="4"/>
  <c r="F20" i="4"/>
  <c r="E20" i="4"/>
  <c r="L19" i="4"/>
  <c r="E19" i="4" s="1"/>
  <c r="F19" i="4"/>
  <c r="L18" i="4"/>
  <c r="F18" i="4"/>
  <c r="E18" i="4" s="1"/>
  <c r="L17" i="4"/>
  <c r="F17" i="4"/>
  <c r="E17" i="4" s="1"/>
  <c r="D17" i="4"/>
  <c r="D33" i="4" s="1"/>
  <c r="L16" i="4"/>
  <c r="F16" i="4"/>
  <c r="D16" i="4"/>
  <c r="D26" i="4" s="1"/>
  <c r="R14" i="4"/>
  <c r="Q14" i="4"/>
  <c r="G13" i="4"/>
  <c r="M13" i="4" s="1"/>
  <c r="F13" i="4"/>
  <c r="L13" i="4" s="1"/>
  <c r="B33" i="3"/>
  <c r="B32" i="3"/>
  <c r="E24" i="3"/>
  <c r="D24" i="3"/>
  <c r="E19" i="3"/>
  <c r="D19" i="3"/>
  <c r="E13" i="3"/>
  <c r="D13" i="3"/>
  <c r="D8" i="3"/>
  <c r="E8" i="3" s="1"/>
  <c r="E7" i="3"/>
  <c r="D7" i="3"/>
  <c r="F40" i="2"/>
  <c r="D40" i="2"/>
  <c r="J22" i="2"/>
  <c r="F22" i="2"/>
  <c r="J21" i="2"/>
  <c r="I21" i="2"/>
  <c r="F21" i="2"/>
  <c r="D21" i="2"/>
  <c r="J9" i="2"/>
  <c r="F9" i="2"/>
  <c r="J8" i="2"/>
  <c r="I8" i="2"/>
  <c r="F8" i="2"/>
  <c r="D8" i="2"/>
  <c r="B59" i="1"/>
  <c r="B49" i="1"/>
  <c r="G48" i="1"/>
  <c r="F48" i="1"/>
  <c r="E48" i="1"/>
  <c r="D48" i="1"/>
  <c r="E42" i="1"/>
  <c r="I41" i="1"/>
  <c r="I42" i="1" s="1"/>
  <c r="H41" i="1"/>
  <c r="H42" i="1" s="1"/>
  <c r="G41" i="1"/>
  <c r="G42" i="1" s="1"/>
  <c r="F41" i="1"/>
  <c r="F42" i="1" s="1"/>
  <c r="E41" i="1"/>
  <c r="D41" i="1"/>
  <c r="D42" i="1" s="1"/>
  <c r="C39" i="1"/>
  <c r="C43" i="1" s="1"/>
  <c r="C38" i="1"/>
  <c r="C37" i="1"/>
  <c r="C47" i="1" s="1"/>
  <c r="H36" i="1"/>
  <c r="F36" i="1"/>
  <c r="E36" i="1"/>
  <c r="G36" i="1" s="1"/>
  <c r="D36" i="1"/>
  <c r="B33" i="1"/>
  <c r="G32" i="1"/>
  <c r="F32" i="1"/>
  <c r="E32" i="1"/>
  <c r="D32" i="1"/>
  <c r="G26" i="1"/>
  <c r="I25" i="1"/>
  <c r="I26" i="1" s="1"/>
  <c r="H25" i="1"/>
  <c r="H26" i="1" s="1"/>
  <c r="G25" i="1"/>
  <c r="F25" i="1"/>
  <c r="F26" i="1" s="1"/>
  <c r="E25" i="1"/>
  <c r="E26" i="1" s="1"/>
  <c r="D25" i="1"/>
  <c r="D26" i="1" s="1"/>
  <c r="C21" i="1"/>
  <c r="C31" i="1" s="1"/>
  <c r="I20" i="1"/>
  <c r="E20" i="1"/>
  <c r="G20" i="1" s="1"/>
  <c r="D20" i="1"/>
  <c r="H20" i="1" s="1"/>
  <c r="B16" i="1"/>
  <c r="E30" i="4" l="1"/>
  <c r="E16" i="4"/>
  <c r="E23" i="4"/>
  <c r="J12" i="12"/>
  <c r="I12" i="12"/>
  <c r="S15" i="4"/>
  <c r="L15" i="4"/>
  <c r="T15" i="4"/>
  <c r="F15" i="4"/>
  <c r="K15" i="4"/>
  <c r="J15" i="4"/>
  <c r="I15" i="4"/>
  <c r="H15" i="4"/>
  <c r="G15" i="4"/>
  <c r="D30" i="4"/>
  <c r="G11" i="7"/>
  <c r="C23" i="1"/>
  <c r="C27" i="1" s="1"/>
  <c r="D20" i="4"/>
  <c r="D34" i="4"/>
  <c r="D17" i="5"/>
  <c r="H11" i="7"/>
  <c r="D12" i="9"/>
  <c r="C24" i="1"/>
  <c r="C28" i="1" s="1"/>
  <c r="I11" i="7"/>
  <c r="C25" i="1"/>
  <c r="C29" i="1" s="1"/>
  <c r="D24" i="4"/>
  <c r="D31" i="4"/>
  <c r="E11" i="5"/>
  <c r="F12" i="9"/>
  <c r="E12" i="10"/>
  <c r="E12" i="11"/>
  <c r="E8" i="15"/>
  <c r="I36" i="1"/>
  <c r="D11" i="6"/>
  <c r="E8" i="16"/>
  <c r="F13" i="18"/>
  <c r="C41" i="1"/>
  <c r="C45" i="1" s="1"/>
  <c r="D23" i="2"/>
  <c r="D18" i="4"/>
  <c r="D25" i="4"/>
  <c r="D32" i="4"/>
  <c r="E11" i="6"/>
  <c r="C22" i="1"/>
  <c r="D11" i="8"/>
  <c r="D9" i="17"/>
  <c r="D28" i="4"/>
  <c r="C40" i="1"/>
  <c r="C44" i="1" s="1"/>
  <c r="D10" i="2"/>
  <c r="D22" i="4"/>
  <c r="D29" i="4"/>
  <c r="D36" i="4"/>
  <c r="E11" i="8"/>
  <c r="E9" i="17"/>
  <c r="F20" i="1"/>
  <c r="D15" i="4"/>
  <c r="D8" i="13"/>
  <c r="D14" i="17"/>
  <c r="D20" i="3"/>
  <c r="E20" i="3" s="1"/>
  <c r="D19" i="4"/>
  <c r="F11" i="5" l="1"/>
  <c r="O11" i="5"/>
  <c r="J11" i="5"/>
  <c r="I11" i="5"/>
  <c r="G11" i="5"/>
  <c r="H11" i="5"/>
  <c r="J12" i="9"/>
  <c r="I12" i="9"/>
  <c r="I11" i="6"/>
  <c r="H11" i="6"/>
  <c r="G11" i="6"/>
  <c r="F11" i="6"/>
  <c r="O11" i="6"/>
  <c r="J11" i="6"/>
  <c r="R15" i="4"/>
  <c r="Q15" i="4"/>
  <c r="M15" i="4"/>
  <c r="P15" i="4"/>
  <c r="O15" i="4"/>
  <c r="N15" i="4"/>
  <c r="G12" i="11"/>
  <c r="F12" i="11"/>
  <c r="I12" i="11" s="1"/>
  <c r="C6" i="5"/>
  <c r="C6" i="7"/>
  <c r="B5" i="13"/>
  <c r="C6" i="6"/>
  <c r="B17" i="3"/>
  <c r="C5" i="12"/>
  <c r="B5" i="17"/>
  <c r="C6" i="8"/>
  <c r="B17" i="1"/>
  <c r="B5" i="16"/>
  <c r="C7" i="4"/>
  <c r="B5" i="2"/>
  <c r="B5" i="15"/>
  <c r="C5" i="11"/>
  <c r="C5" i="10"/>
  <c r="B5" i="3"/>
  <c r="C5" i="9"/>
  <c r="B5" i="14"/>
  <c r="F10" i="2"/>
  <c r="G10" i="2"/>
  <c r="E10" i="2"/>
  <c r="I10" i="2"/>
  <c r="J10" i="2" s="1"/>
  <c r="F12" i="10"/>
  <c r="K12" i="10"/>
  <c r="J12" i="10"/>
  <c r="I12" i="10"/>
  <c r="H12" i="10"/>
  <c r="G12" i="10"/>
  <c r="I23" i="2"/>
  <c r="J23" i="2" s="1"/>
  <c r="G23" i="2"/>
  <c r="E23" i="2"/>
  <c r="F23" i="2"/>
  <c r="G11" i="8"/>
  <c r="F11" i="8"/>
  <c r="N11" i="6" l="1"/>
  <c r="K11" i="6"/>
  <c r="M11" i="6"/>
  <c r="L11" i="6"/>
  <c r="J12" i="11"/>
  <c r="H12" i="11"/>
  <c r="T11" i="6"/>
  <c r="S11" i="6"/>
  <c r="Q11" i="6"/>
  <c r="P11" i="6"/>
  <c r="R11" i="6"/>
  <c r="M11" i="5"/>
  <c r="L11" i="5"/>
  <c r="K11" i="5"/>
  <c r="N11" i="5"/>
  <c r="T11" i="5"/>
  <c r="R11" i="5"/>
  <c r="S11" i="5"/>
  <c r="Q11" i="5"/>
  <c r="P11" i="5"/>
  <c r="W11" i="6" l="1"/>
  <c r="V11" i="6"/>
  <c r="U11" i="6"/>
  <c r="X11" i="6"/>
  <c r="X11" i="5"/>
  <c r="U11" i="5"/>
  <c r="W11" i="5"/>
  <c r="V11" i="5"/>
</calcChain>
</file>

<file path=xl/sharedStrings.xml><?xml version="1.0" encoding="utf-8"?>
<sst xmlns="http://schemas.openxmlformats.org/spreadsheetml/2006/main" count="605" uniqueCount="307">
  <si>
    <t>Münchener Hypothekenbank eG</t>
  </si>
  <si>
    <t>Karl-Scharnagl-Ring 10</t>
  </si>
  <si>
    <t>80539 München</t>
  </si>
  <si>
    <t xml:space="preserve">Veröffentlichung gemäß § 28 Abs. 1 S. 1 Nrn. 1, 3 PfandBG </t>
  </si>
  <si>
    <t>Gesamtbetrag der</t>
  </si>
  <si>
    <t>Nominalwert</t>
  </si>
  <si>
    <t>Barwert</t>
  </si>
  <si>
    <t>Risikobarwert*</t>
  </si>
  <si>
    <t>im Umlauf befindlichen</t>
  </si>
  <si>
    <t>Hypothekenpfandbriefe</t>
  </si>
  <si>
    <t>darunter Derivate</t>
  </si>
  <si>
    <t>Deckungsmasse</t>
  </si>
  <si>
    <t>Überdeckung</t>
  </si>
  <si>
    <t>Überdeckung in % vom Pfandbrief-Umlauf</t>
  </si>
  <si>
    <t xml:space="preserve">     Gesetzliche Überdeckung ¹</t>
  </si>
  <si>
    <t xml:space="preserve">     Vertragliche Überdeckung ²</t>
  </si>
  <si>
    <t xml:space="preserve">     Freiwillige Überdeckung ³</t>
  </si>
  <si>
    <t>Überdeckung unter
Berücksichtigung des vdp-
Bonitätsdifferenzierungsmodells</t>
  </si>
  <si>
    <t>Öffentlichen Pfandbriefe</t>
  </si>
  <si>
    <t xml:space="preserve">¹ Nach dem </t>
  </si>
  <si>
    <t xml:space="preserve">      Nominalwert:   Summe aus der nennwertigen sichernden Überdeckung gemäß § 4 Abs. 2 PfandBG und des Nennwerts der barwertigen sichernden Überdeckung 
                               gemäß § 4 Abs. 1 PfandBG</t>
  </si>
  <si>
    <t xml:space="preserve">      Barwert:          Barwertige sichernde Überdeckung gemäß § 4 Abs. 1 PfandBG</t>
  </si>
  <si>
    <t>² Vertraglich zugesicherte Überdeckung</t>
  </si>
  <si>
    <t>³ Residual, in Abhängigkeit der gesetzlichen und vertraglichen Überdeckung; Barwert enthält den Barwert der nennwertigen sichernden Überdeckung gemäß § 4 Abs. 2 PfandBG</t>
  </si>
  <si>
    <t>Veröffentlichung gemäß § 28 Abs. 1 S. 1 Nrn. 4, 5 PfandBG</t>
  </si>
  <si>
    <t>Laufzeitstruktur der umlaufenden Pfandbriefe und der dafür verwendeten Deckungsmassen</t>
  </si>
  <si>
    <t>Pfandbriefumlauf</t>
  </si>
  <si>
    <t>Restlaufzeit:</t>
  </si>
  <si>
    <t>&lt;= 0,5 Jahre</t>
  </si>
  <si>
    <t>&gt; 0,5 Jahre und &lt;= 1 Jahr</t>
  </si>
  <si>
    <t>&gt; 1 Jahr und &lt;= 1,5 Jahre</t>
  </si>
  <si>
    <t>&gt; 1,5 Jahre und &lt;= 2 Jahre</t>
  </si>
  <si>
    <t>&gt; 2 Jahre und &lt;= 3 Jahre</t>
  </si>
  <si>
    <t>&gt; 3 Jahre und &lt;= 4 Jahre</t>
  </si>
  <si>
    <t>&gt; 4 Jahre und &lt;= 5 Jahre</t>
  </si>
  <si>
    <t>&gt; 5 Jahre und &lt;= 10 Jahre</t>
  </si>
  <si>
    <t>&gt; 10 Jahre</t>
  </si>
  <si>
    <t>Öffentliche Pfandbriefe</t>
  </si>
  <si>
    <t>Informationen zur Verschiebung der Fälligkeit der Pfandbriefe</t>
  </si>
  <si>
    <t>Voraussetzungen für die Verschiebung der Fälligkeit der Pfandbriefe</t>
  </si>
  <si>
    <t>(Mio. €)</t>
  </si>
  <si>
    <t>Das Hinausschieben der Fälligkeit ist erforderlich, um die Zahlungsunfähigkeit der Pfandbriefbank mit beschränkter Geschäftstätigkeit zu vermeiden (Verhinderung der Zahlungsunfähigkeit), die Pfandbriefbank mit beschränkter Geschäftstätigkeit ist nicht überschuldet (keine bestehende Überschuldung) und es besteht Grund zu der Annahme, dass die Pfandbriefbank mit beschränkter Geschäftstätigkeit jedenfalls nach Ablauf des größtmöglichen Verschiebungszeitraums unter Berücksichtigung weiterer Verschiebungsmöglichkeiten ihre dann fälligen Verbindlichkeiten erfüllen kann (positive Erfüllungsprognose). Siehe ergänzend auch § 30 Absatz 2b PfandBG.</t>
  </si>
  <si>
    <t>Befugnisse des Sachwalters bei Verschiebung der Fälligkeit der Pfandbriefe</t>
  </si>
  <si>
    <t>Der Sachwalter kann die Fälligkeiten der Tilgungszahlungen verschieben, wenn die maßgeblichen Voraussetzungen nach § 30 Abs. 2b PfandBG hierfür erfüllt sind. Die Verschiebungsdauer, welche einen Zeitraum von 12 Monaten nicht überschreiten darf, bestimmt der Sachwalter entsprechend der Erforderlichkeit. 
Der Sachwalter kann die Fälligkeiten von Tilgungs- und Zinszahlungen, die innerhalb eines Monats nach seiner Ernennung fällig werden, auf das Ende dieses Monatszeitraums verschieben. Entscheidet sich der Sachwalter für eine solche Verschiebung, wird das Vorliegen der Voraussetzungen nach § 30 Abs. 2b PfandBG unwiderlegbar vermutet. Eine solche Verschiebung ist im Rahmen der Höchstverschiebungsdauer von 12 Monaten zu berücksichtigen. 
Der Sachwalter darf von seiner Befugnis für sämtliche Pfandbriefe einer Emission nur einheitlich Gebrauch machen. Hierbei dürfen die Fälligkeiten vollständig oder anteilig verschoben werden. Der Sachwalter hat die Fälligkeit für eine Pfandbriefemission so zu verschieben, dass die ursprüngliche Reihenfolge der Bedienung der Pfandbriefe, welche durch die Verschiebung überholt werden könnten, nicht geändert wird (Überholverbot). Dies kann dazu führen, dass auch die Fälligkeiten später fällig werdender Emissionen zu verschieben sind, um das Überholverbot zu wahren. Siehe ergänzend auch § 30 Absatz 2a und 2b PfandBG.</t>
  </si>
  <si>
    <t>* Auswirkungen einer Fälligkeitsverschiebung auf die Laufzeitenstruktur der Pfandbriefe / Verschiebungsszenario: 12 Monate. Es handelt sich hierbei um ein äußerst unwahrscheinliches Szenario, welches erst nach Ernennung eines Sachwalters zur Geltung kommen könnte.</t>
  </si>
  <si>
    <t>Veröffentlichung gemäß § 28 Abs. 2 Nr. 1 a  PfandBG, § 28  Abs. 3 Nr. 1 PfandBG und  § 28 Abs. 4 Nr. 1 a  PfandBG</t>
  </si>
  <si>
    <t>Zur Deckung von Hypothekenpfandbriefen verwendete Forderungen nach Größengruppen</t>
  </si>
  <si>
    <t>Deckungswerte</t>
  </si>
  <si>
    <t>Bis einschließlich 300 Tsd. €</t>
  </si>
  <si>
    <t>Mehr als 300 Tsd. € bis einschließlich 1 Mio. €</t>
  </si>
  <si>
    <t>Mehr als 1 Mio. € bis einschließlich 10 Mio. €</t>
  </si>
  <si>
    <t>Mehr als 10 Mio. €</t>
  </si>
  <si>
    <t>Summe</t>
  </si>
  <si>
    <t>Zur Deckung von Öffentlichen Pfandbriefen verwendete Forderungen nach Größengruppen</t>
  </si>
  <si>
    <t>Bis einschließlich 10 Mio. €</t>
  </si>
  <si>
    <t>Mehr als 10 Mio. € bis einschließlich 100 Mio. €</t>
  </si>
  <si>
    <t>Mehr als 100 Mio. €</t>
  </si>
  <si>
    <t>Veröffentlichung gemäß § 28 Abs. 2 Nr. 1 b, c und Nr. 2 PfandBG</t>
  </si>
  <si>
    <t>Zur Deckung von Hypothekenpfandbriefen verwendete Forderungen nach Gebieten, in denen die beliehenen Grundstücke liegen</t>
  </si>
  <si>
    <t>und nach Nutzungsart sowie Gesamtbetrag der mindestens 90 Tage rückständigen Leistungen</t>
  </si>
  <si>
    <t>als auch Gesamtbetrag dieser Forderungen, soweit der jeweilige Rückstand mindestens 5 % der Forderung beträgt.</t>
  </si>
  <si>
    <t>Gesamt-     betrag der mindestens       90 Tage rückstän-   digen Leistungen</t>
  </si>
  <si>
    <t>Gesamtbetrag dieser
Forderungen, soweit
der jeweilige Rückstand
mindestens 5 % der
Forderung beträgt</t>
  </si>
  <si>
    <t>Insgesamt</t>
  </si>
  <si>
    <t>davon</t>
  </si>
  <si>
    <t>Wohnwirtschaftlich</t>
  </si>
  <si>
    <t>Gewerblich</t>
  </si>
  <si>
    <t>Eigentums-
wohnungen</t>
  </si>
  <si>
    <t>Ein- und Zwei-
familien-
häuser</t>
  </si>
  <si>
    <t>Mehrfamilien- häuser</t>
  </si>
  <si>
    <t>Unfertige und noch nicht ertragfähige Neubauten</t>
  </si>
  <si>
    <t>Bauplätze</t>
  </si>
  <si>
    <t>Bürogebäude</t>
  </si>
  <si>
    <t>Handels-gebäude</t>
  </si>
  <si>
    <t>Industrie-gebäude</t>
  </si>
  <si>
    <t>Sonstige gewerblich genutzte Gebäude</t>
  </si>
  <si>
    <t>Staat</t>
  </si>
  <si>
    <t>$g</t>
  </si>
  <si>
    <t>Gesamtsumme - alle Staaten</t>
  </si>
  <si>
    <t>DE</t>
  </si>
  <si>
    <t>Deutschland</t>
  </si>
  <si>
    <t>BE</t>
  </si>
  <si>
    <t>Belgien</t>
  </si>
  <si>
    <t>FR</t>
  </si>
  <si>
    <t>Frankreich</t>
  </si>
  <si>
    <t>GB</t>
  </si>
  <si>
    <t>Großbritannien</t>
  </si>
  <si>
    <t>LU</t>
  </si>
  <si>
    <t>Luxemburg</t>
  </si>
  <si>
    <t>NL</t>
  </si>
  <si>
    <t>Niederlande</t>
  </si>
  <si>
    <t>AT</t>
  </si>
  <si>
    <t>Österreich</t>
  </si>
  <si>
    <t>ES</t>
  </si>
  <si>
    <t>Spanien</t>
  </si>
  <si>
    <t>CH</t>
  </si>
  <si>
    <t>Schweiz</t>
  </si>
  <si>
    <t>US</t>
  </si>
  <si>
    <t>USA</t>
  </si>
  <si>
    <t>Veröffentlichung gemäß § 28 Abs. 3 Nr. 2 PfandBG</t>
  </si>
  <si>
    <t>Zur Deckung von Öffentlichen Pfandbriefen verwendete Forderungen</t>
  </si>
  <si>
    <t>Gesamtbetrag der mindestens 90 Tage rückständigen Leistungen</t>
  </si>
  <si>
    <t>Gesamtbetrag dieser Forderungen, soweit der jeweilige Rückstand
mindestens 5 % der Forderung beträgt</t>
  </si>
  <si>
    <t>davon geschuldet von</t>
  </si>
  <si>
    <t>davon gewährleistet von</t>
  </si>
  <si>
    <t>in der Summe enthaltene
Gewährleistungen aus
Gründen der Exportförderung</t>
  </si>
  <si>
    <t>Zentralstaat</t>
  </si>
  <si>
    <t>Regionale Gebietskörper-schaften</t>
  </si>
  <si>
    <t>Örtliche Gebietskörper-schaften</t>
  </si>
  <si>
    <t>Sonstige</t>
  </si>
  <si>
    <t>Veröffentlichung gemäß § 28 Abs. 3 Nr. 3 PfandBG</t>
  </si>
  <si>
    <t>Gesamtbetrag der mindestens 90 Tage rückständigen Leistungen bei Öffentlichen Pfandbriefen</t>
  </si>
  <si>
    <t>als auch Gesamtbetrag dieser Forderungen, soweit der jeweilige Rückstand mindestens 5 % der Forderung beträgt</t>
  </si>
  <si>
    <t>Veröffentlichung gemäß § 28 Abs. 4 Nr. 1 b PfandBG und § 28 Abs. 4 Nr. 2 PfandBG</t>
  </si>
  <si>
    <t>Zur Deckung von Schiffspfandbriefen verwendete Forderungen nach Registerstaaten</t>
  </si>
  <si>
    <t>sowie Gesamtbetrag der mindestens 90 Tage rückständigen Leistungen als auch Gesamtbetrag 
dieser Forderungen, soweit der jeweilige Rückstand mindestens 5 % der Forderung beträgt.</t>
  </si>
  <si>
    <t>Seeschiffe</t>
  </si>
  <si>
    <t>Binnenschiffe</t>
  </si>
  <si>
    <t>Veröffentlichung gemäß § 28 Abs. 4 Nr. 1 c PfandBG und § 28 Abs. 4 Nr. 2 PfandBG</t>
  </si>
  <si>
    <t>Zur Deckung von Flugzeugpfandbriefen verwendete Forderungen nach Registerstaaten</t>
  </si>
  <si>
    <t>sowie Gesamtbetrag der mindestens 90 Tage rückständigen Leistungen als auch Gesamtbetrag dieser Forderungen, soweit der jeweilige Rückstand mindestens 5 % der Forderung beträgt.</t>
  </si>
  <si>
    <t>Veröffentlichung gemäß § 28 Abs. 1 S. 1 Nrn. 8, 9, 10 PfandBG</t>
  </si>
  <si>
    <t>Weitere Deckungswerte - Detaildarstellung für Hypothekenpfandbriefe</t>
  </si>
  <si>
    <t>Weitere Deckungswerte für Hypothekenpfandbriefe nach § 19 Abs. 1 S. 1 Nr. 2 a) und b), § 19 Abs. 1 S. 1 Nr. 3 a) bis c), § 19 Abs. 1 S. 1 Nr. 4</t>
  </si>
  <si>
    <t xml:space="preserve">Forderungen gem. § 19 Abs. 1 S. 1 Nr. 2 a) und b)
</t>
  </si>
  <si>
    <t xml:space="preserve">Forderungen gem.  § 19 Abs. 1 S. 1 Nr. 3 a) bis c)
</t>
  </si>
  <si>
    <t xml:space="preserve">Forderungen gem.  § 19 Abs. 1 S. 1 Nr. 4
</t>
  </si>
  <si>
    <t>gedeckte Schuldverschreibungen gem. Art. 129 Verordnung (EU) Nr. 575/2013</t>
  </si>
  <si>
    <t>Veröffentlichung gemäß § 28 Abs. 1 S. 1 Nrn. 8, 9 PfandBG</t>
  </si>
  <si>
    <t>Weitere Deckungswerte - Detaildarstellung für Öffentliche Pfandbriefe</t>
  </si>
  <si>
    <t>Weitere Deckungswerte für Öffentliche Pfandbriefe nach § 20 Abs. 2 S. 1 Nr. 2, § 20 Abs. 2 S. 1 Nr. 3 a) bis b), § 20 Abs. 2 S. 1 Nr. 4</t>
  </si>
  <si>
    <t xml:space="preserve">Forderungen gem. § 20 Abs. 2 S. 1 Nr. 2
</t>
  </si>
  <si>
    <t xml:space="preserve">Forderungen gem. § 20 Abs. 2 S. 1 Nr. 3 a) bis b)
</t>
  </si>
  <si>
    <t xml:space="preserve">Forderungen gem. § 20 Abs. 2 S. 1 Nr. 4
</t>
  </si>
  <si>
    <t>gedeckte Schuld-
verschreibungen
gem. Art. 129 Verordnung
(EU) Nr. 575/2013</t>
  </si>
  <si>
    <t>Weitere Deckungswerte - Detaildarstellung für Schiffspfandbriefe</t>
  </si>
  <si>
    <t>Weitere Deckungswerte für Schiffspfandbriefe nach § 26 Abs. 1 S. 1 Nr. 3, § 26 Abs. 1 S. 1 Nr. 5, § 26 Abs. 1 S. 1 Nr. 4</t>
  </si>
  <si>
    <t xml:space="preserve">Forderungen gem. § 26 Abs. 1 S. 1 Nr. 3
</t>
  </si>
  <si>
    <t xml:space="preserve">Forderungen gem.  § 26 Abs. 1 S. 1 Nr. 5
</t>
  </si>
  <si>
    <t xml:space="preserve">Forderungen gem.  § 26 Abs. 1 S. 1 Nr. 4
</t>
  </si>
  <si>
    <t>Weitere Deckungswerte - Detaildarstellung für Flugzeugpfandbriefe</t>
  </si>
  <si>
    <t>Weitere Deckungswerte für Flugzeugpfandbriefe nach § 26f Abs. 1 S. 1 Nr. 3, § 26f Abs. 1 S. 1 Nr. 4, § 26f Abs. 1 S. 1 Nr. 5</t>
  </si>
  <si>
    <t xml:space="preserve">Forderungen gem. § 26f Abs. 1 S. 1 Nr. 3
</t>
  </si>
  <si>
    <t xml:space="preserve">Forderungen gem.  § 26f Abs. 1 S. 1 Nr. 4
</t>
  </si>
  <si>
    <t xml:space="preserve">Forderungen gem.  § 26f Abs. 1 S. 1 Nr. 5
</t>
  </si>
  <si>
    <t>Veröffentlichung gemäß § 28 Abs. 1 S. 1 Nrn. 6, 7, 11, 12, 13, 14, 15 PfandBG und § 28 Abs. 2 S. 1 Nrn. 3, 4 PfandBG</t>
  </si>
  <si>
    <t>Kennzahlen zu umlaufenden Pfandbriefen und dafür verwendeten Deckungswerten</t>
  </si>
  <si>
    <t>Umlaufende Pfandbriefe</t>
  </si>
  <si>
    <t>davon Anteil festverzinslicher Pfandbriefe
§ 28 Abs. 1 Nr. 13  (gewichteter Durchschnitt)</t>
  </si>
  <si>
    <t>%</t>
  </si>
  <si>
    <t>davon Gesamtbetrag der Forderungen nach § 12 Abs. 1, die die Grenzen nach § 13 Abs. 1 S. 2, 2. Halbsatz überschreiten
§ 28 Abs. 1 S. 1 Nr. 11</t>
  </si>
  <si>
    <t>davon Gesamtbetrag der Werte nach § 19 Abs. 1, die die Grenzen nach § 19 Abs. 1 S. 7 überschreiten
§ 28 Abs. 1 S. 1 Nr. 11</t>
  </si>
  <si>
    <t>Forderungen, die die Grenze nach § 19 Abs. 1 Nr. 2 überschreiten
§ 28 Abs. 1 S. 1 Nr. 12</t>
  </si>
  <si>
    <t>Forderungen, die die Grenze nach § 19 Abs. 1 Nr. 3 überschreiten
§ 28 Abs. 1 S. 1 Nr. 12</t>
  </si>
  <si>
    <t>Forderungen, die die Grenze nach § 19 Abs. 1 Nr. 4 überschreiten
§ 28 Abs. 1 S. 1 Nr. 12</t>
  </si>
  <si>
    <t>davon Anteil festverzinslicher Deckungsmasse
§ 28 Abs. 1 Nr. 13</t>
  </si>
  <si>
    <t>Nettobarwert nach § 6 Pfandbrief-Barwertverordnung
je Fremdwährung in Mio. Euro
 § 28 Abs. 1 Nr. 14 (Saldo aus Aktiv-/Passivseite)</t>
  </si>
  <si>
    <t>CAD</t>
  </si>
  <si>
    <t>CHF</t>
  </si>
  <si>
    <t>CZK</t>
  </si>
  <si>
    <t>DKK</t>
  </si>
  <si>
    <t>GBP</t>
  </si>
  <si>
    <t>HKD</t>
  </si>
  <si>
    <t>JPY</t>
  </si>
  <si>
    <t>NOK</t>
  </si>
  <si>
    <t>SEK</t>
  </si>
  <si>
    <t>USD</t>
  </si>
  <si>
    <t>AUD</t>
  </si>
  <si>
    <t xml:space="preserve">volumengewichteter Durchschnitt des Alters der Forderungen
(verstrichene Laufzeit seit Kreditvergabe - seasoning)
§ 28 Abs. 2 Nr. 4  </t>
  </si>
  <si>
    <t>Jahre</t>
  </si>
  <si>
    <t xml:space="preserve">durchschnittlicher gewichteter Beleihungsauslauf
§ 28 Abs. 2 Nr. 3  </t>
  </si>
  <si>
    <t>durchschnittlicher gewichteter Beleihungsauslauf auf Marktwertbasis
- freiwillige Angabe -  (Durchschnitt)</t>
  </si>
  <si>
    <t>Kennzahlen zur Liquidität nach § 28 Abs. 1 S. 1 Nr. 6 PfandBG</t>
  </si>
  <si>
    <t>Größte sich innerhalb der nächsten 180 Tage ergebende negative Summe im Sinne des § 4 Abs. 1a S. 3 PfandBG für Pfandbriefe (Liquiditätsbedarf)</t>
  </si>
  <si>
    <t>Tag, an dem sich die größte negative Summe ergibt</t>
  </si>
  <si>
    <t>Tag (1-180)</t>
  </si>
  <si>
    <t>Gesamtbetrag der Deckungswerte, welche die Anforderungen von § 4 Abs. 1a S. 3 PfandBG erfüllen (Liquiditätsdeckung)</t>
  </si>
  <si>
    <t>Kennzahlen nach § 28 Abs. 1 S. 1 Nr. 7 PfandBG</t>
  </si>
  <si>
    <t>Anteil der Derivategeschäfte an den Deckungsmassen gemäß § 19 Abs. 1 S. 1 Nr. 1 (Bonitätsstufe 3)</t>
  </si>
  <si>
    <t>Anteil der Derivategeschäfte an den Deckungsmassen gemäß § 19 Abs. 1 S. 1 Nr. 2 Buchstabe c (Bonitätsstufe 2)</t>
  </si>
  <si>
    <t>Anteil der Derivategeschäfte an den Deckungsmassen gemäß § 19 Abs. 1 S. 1 Nr. 3 Buchstabe d (Bonitätsstufe 1)</t>
  </si>
  <si>
    <t>Anteil der Derivategeschäfte an den zu deckenden Verbindlichkeiten gemäß § 19 Abs. 1 S. 1 Nr. 1 (Bonitätsstufe 3)</t>
  </si>
  <si>
    <t>Anteil der Derivategeschäfte an den zu deckenden Verbindlichkeiten gemäß § 19 Abs. 1 S. 1 Nr. 2 Buchstabe c (Bonitätsstufe 2)</t>
  </si>
  <si>
    <t>Anteil der Derivategeschäfte an den zu deckenden Verbindlichkeiten gemäß § 19 Abs. 1 S. 1 Nr. 3 Buchstabe d (Bonitätsstufe 1)</t>
  </si>
  <si>
    <t>Kennzahlen nach § 28 Abs. 1 S. 1 Nr. 15 PfandBG</t>
  </si>
  <si>
    <t>Anteil der Deckungswerte an der Deckungsmasse, für die oder für deren Schuldner ein Ausfall gemäß Art. 178 Absatz 1 CRR als eingetreten gilt.</t>
  </si>
  <si>
    <t>davon Anteil festverzinslicher Pfandbriefe
§ 28 Abs. 1 Nr. 13 (gewichteter Durchschnitt)</t>
  </si>
  <si>
    <t>davon Gesamtbetrag der Forderungen nach § 20 Abs. 1 und Abs. 2, die die Grenzen nach § 20 Abs. 3 überschreiten
§ 28 Abs. 1 S. 1 Nr. 11</t>
  </si>
  <si>
    <t>Forderungen, die die Grenze nach § 20 Abs. 2 Nr. 2 überschreiten
§ 28 Abs. 1 S. 1 Nr. 12</t>
  </si>
  <si>
    <t>Forderungen, die die Grenze nach § 20 Abs. 2 Nr. 3 überschreiten
§ 28 Abs. 1 S. 1 Nr. 12</t>
  </si>
  <si>
    <t xml:space="preserve">davon Anteil festverzinslicher Deckungsmasse
§ 28 Abs. 1 Nr. 13 </t>
  </si>
  <si>
    <t>Nettobarwert nach § 6 Pfandbrief-Barwertverordnung
je Fremdwährung in Mio. Euro
§ 28 Abs. 1 Nr. 14 (Saldo aus Aktiv-/Passivseite)</t>
  </si>
  <si>
    <t>Anteil der Derivategeschäfte an den Deckungsmassen gemäß § 20 Abs. 2 S. 1 Nr. 1 (Bonitätsstufe 3)</t>
  </si>
  <si>
    <t>Anteil der Derivategeschäfte an den Deckungsmassen gemäß § 20 Abs. 2 S. 1 Nr. 2 (Bonitätsstufe 2)</t>
  </si>
  <si>
    <t>Anteil der Derivategeschäfte an den Deckungsmassen gemäß § 20 Abs. 2 S. 1 Nr. 3 Buchstabe c (Bonitätsstufe 1)</t>
  </si>
  <si>
    <t>Anteil der Derivategeschäfte an den zu deckenden Verbindlichkeiten gemäß § 20 Abs. 2 S. 1 Nr. 1 (Bonitätsstufe 3)</t>
  </si>
  <si>
    <t>Anteil der Derivategeschäfte an den zu deckenden Verbindlichkeiten gemäß § 20 Abs. 2 S. 1 Nr. 2 (Bonitätsstufe 2)</t>
  </si>
  <si>
    <t>Anteil der Derivategeschäfte an den zu deckenden Verbindlichkeiten gemäß § 20 Abs. 2 S. 1 Nr. 3 Buchstabe c (Bonitätsstufe 1)</t>
  </si>
  <si>
    <t>Schiffspfandbriefe</t>
  </si>
  <si>
    <t>davon Gesamtbetrag der Schiffshypotheken nach § 21 , die die Grenzen nach § 22 Abs. 5 S. 2 überschreiten
§ 28 Abs. 1 S. 1 Nr. 11</t>
  </si>
  <si>
    <t>davon Gesamtbetrag der Werte nach § 26 Abs. 1, die die Grenzen nach § 26 Abs. 1 S. 6 überschreiten
§ 28 Abs. 1 S. 1 Nr. 11</t>
  </si>
  <si>
    <t>Forderungen, die die Grenze nach § 26 Abs. 1 Nr. 3 überschreiten
§ 28 Abs. 1 S. 1 Nr. 12</t>
  </si>
  <si>
    <t>Forderungen, die die Grenze nach § 26 Abs. 1 Nr. 4 überschreiten
§ 28 Abs. 1 S. 1 Nr. 12</t>
  </si>
  <si>
    <t>Forderungen, die die Grenze nach § 26 Abs. 1 Nr. 5 überschreiten
§ 28 Abs. 1 S. 1 Nr. 12</t>
  </si>
  <si>
    <t>Nettobarwert nach § 6 Pfandbrief-Barwertverordnung 
je Fremdwährung in Mio. Euro
§ 28 Abs. 1 Nr. 14 (Saldo aus Aktiv-/Passivseite)</t>
  </si>
  <si>
    <t>Anteil der Derivategeschäfte an den Deckungsmassen gemäß § 26 Abs. 1 S. 1 Nr. 2 (Bonitätsstufe 3)</t>
  </si>
  <si>
    <t>Anteil der Derivategeschäfte an den Deckungsmassen § 26 Abs. 1 S. 1 Nr. 3 (Bonitätsstufe 2)</t>
  </si>
  <si>
    <t>Anteil der Derivategeschäfte an den Deckungsmassen § 26 Abs. 1 S. 1 Nr. 4 (Bonitätsstufe 1)</t>
  </si>
  <si>
    <t>Anteil der Derivategeschäfte an den zu deckenden Verbindlichkeiten gemäß § 26 Abs. 1 S. 1 Nr. 2 (Bonitätsstufe 3)</t>
  </si>
  <si>
    <t>Anteil der Derivategeschäfte an den zu deckenden Verbindlichkeiten § 26 Abs. 1 S. 1 Nr. 3 (Bonitätsstufe 2)</t>
  </si>
  <si>
    <t>Anteil der Derivategeschäfte an den zu deckenden Verbindlichkeiten § 26 Abs. 1 S. 1 Nr. 4 (Bonitätsstufe 1)</t>
  </si>
  <si>
    <t>-</t>
  </si>
  <si>
    <t>Flugzeugpfandbriefe</t>
  </si>
  <si>
    <t>davon Gesamtbetrag der Registerpfandrechte oder ausländische Flugzeughypotheken nach § 26a , die die Grenzen nach § 26b Abs. 4 S. 2 überschreiten
§ 28 Abs. 1 S. 1 Nr. 11</t>
  </si>
  <si>
    <t>davon Gesamtbetrag der Werte nach § 26f Abs. 1, die die Grenzen nach § 26f Abs. 1 S. 6 überschreiten
§ 28 Abs. 1 S. 1 Nr. 11</t>
  </si>
  <si>
    <t>Forderungen, die die Grenze nach § 26f Abs. 1 Nr. 3 überschreiten
§ 28 Abs. 1 S. 1 Nr. 12</t>
  </si>
  <si>
    <t>Forderungen, die die Grenze nach § 26f Abs. 1 Nr. 4 überschreiten
§ 28 Abs. 1 S. 1 Nr. 12</t>
  </si>
  <si>
    <t>Forderungen, die die Grenze nach § 26f Abs. 1 Nr. 5 überschreiten
§ 28 Abs. 1 S. 1 Nr. 12</t>
  </si>
  <si>
    <t>Nettobarwert nach § 6 Pfandbrief-Barwertverordnung
je Fremdwährung in Mio. Euro
§ 28 Abs. 1 Nr. 14 (Saldo aus Aktiv-/Passivseite)</t>
  </si>
  <si>
    <t>Anteil der Derivategeschäfte an den Deckungsmassen gemäß § 26f Abs. 1 S. 1 Nr. 1 (Bonitätsstufe 3)</t>
  </si>
  <si>
    <t>Anteil der Derivategeschäfte an den Deckungsmassen § 26f Abs. 1 S. 1 Nr. 3 (Bonitätsstufe 2)</t>
  </si>
  <si>
    <t>Anteil der Derivategeschäfte an den Deckungsmassen § 26f Abs. 1 S. 1 Nr. 4 (Bonitätsstufe 1)</t>
  </si>
  <si>
    <t>Anteil der Derivategeschäfte an den zu deckenden Verbindlichkeiten gemäß § 26f Abs. 1 S. 1 Nr. 1 (Bonitätsstufe 3)</t>
  </si>
  <si>
    <t>Anteil der Derivategeschäfte an den zu deckenden Verbindlichkeiten § 26f Abs. 1 S. 1 Nr. 3 (Bonitätsstufe 2)</t>
  </si>
  <si>
    <t>Anteil der Derivategeschäfte an den zu deckenden Verbindlichkeiten § 26f Abs. 1 S. 1 Nr. 4 (Bonitätsstufe 1)</t>
  </si>
  <si>
    <t>Veröffentlichung gemäß § 28 Abs. 1 S. 1 Nr. 2 PfandBG</t>
  </si>
  <si>
    <t>Liste internationaler Wertpapierkennnummern der Internationalen Organisation für Normung (ISIN) nach Pfandbriefgattung</t>
  </si>
  <si>
    <t>ISIN</t>
  </si>
  <si>
    <t>CH0386949314, CH0417086086, CH0460872341, CH0463112059, CH0471297991, CH0481013768, CH1100259808, CH1122290237, CH1131931375, CH1137407453, CH1139995810, CH1175016091, CH1195555409, CH1233900005, CH1271360427, DE000A254ZY0, DE000A2AASW0, DE000A2G9GY4, DE000A2GS2H6, DE000A2GSRM2, DE000A2LQ4R6, DE000A2LQ4T2, DE000A2TSS66, DE000A2YNRE3, DE000A30V3D6, DE000A30V3E4, DE000A351LJ5, DE000A3E5FC1, DE000A3E5P03, DE000A3H2002, DE000A3H2YT0, DE000A3H3JW3, DE000MHB10J3, DE000MHB13J7, DE000MHB17J8, DE000MHB18J6, DE000MHB1954, DE000MHB19J4, DE000MHB20J2, DE000MHB2234, DE000MHB2242, DE000MHB22J8, DE000MHB2317, DE000MHB2440, DE000MHB2457, DE000MHB25J1, DE000MHB2648, DE000MHB2697, DE000MHB26J9, DE000MHB2705, DE000MHB2721, DE000MHB2739, DE000MHB2754, DE000MHB27J7, DE000MHB2812, DE000MHB2820, DE000MHB2838, DE000MHB2853, DE000MHB2861, DE000MHB28J5, DE000MHB2978, DE000MHB2994, DE000MHB29J3, DE000MHB30J1, DE000MHB31J9, DE000MHB32J7, DE000MHB33J5, DE000MHB34J3, DE000MHB35J0, DE000MHB36J8, DE000MHB37J6, DE000MHB38J4, DE000MHB39J2, DE000MHB4057, DE000MHB40J0, DE000MHB4107, DE000MHB4149, DE000MHB4156, DE000MHB4214, DE000MHB4289, DE000MHB4297, DE000MHB4305, DE000MHB4388, DE000MHB4396, DE000MHB4412, DE000MHB4420, DE000MHB4479, DE000MHB4487, DE000MHB4529, DE000MHB4552, DE000MHB4560, DE000MHB4586, DE000MHB4636, DE000MHB4651, DE000MHB4669, DE000MHB4677, DE000MHB4685, DE000MHB4719, DE000MHB4727, DE000MHB4735, DE000MHB4750, DE000MHB4776, DE000MHB4784, DE000MHB4792, DE000MHB4818, DE000MHB4826, DE000MHB4842, DE000MHB4867, DE000MHB4875, DE000MHB4917, DE000MHB4925, DE000MHB4933, DE000MHB4958, DE000MHB4966, DE000MHB4974, DE000MHB61H0, DE000MHB9171</t>
  </si>
  <si>
    <t>CH0386949314, CH0417086086, CH0438965532, CH0457206842, CH0460872341, CH0463112059, CH0471297991, CH0481013768, CH1100259808, CH1122290237, CH1131931375, CH1137407453, CH1139995810, CH1175016091, CH1195555409, CH1233900005, CH1271360427, DE000A11QCG1, DE000A254ZY0, DE000A2AASW0, DE000A2G9GY4, DE000A2GS2H6, DE000A2GSRM2, DE000A2LQ4R6, DE000A2LQ4T2, DE000A2TR7N9, DE000A2TSS66, DE000A2YNRE3, DE000A30V3C8, DE000A30V3D6, DE000A30V3E4, DE000A351LJ5, DE000A3E5FC1, DE000A3E5P03, DE000A3H2002, DE000A3H2YT0, DE000A3H3JW3, DE000MHB10J3, DE000MHB12J9, DE000MHB13J7, DE000MHB17J8, DE000MHB18J6, DE000MHB1954, DE000MHB19J4, DE000MHB20J2, DE000MHB2234, DE000MHB2242, DE000MHB2283, DE000MHB22J8, DE000MHB2317, DE000MHB2374, DE000MHB2440, DE000MHB2457, DE000MHB25J1, DE000MHB2648, DE000MHB2697, DE000MHB26J9, DE000MHB2705, DE000MHB2721, DE000MHB2739, DE000MHB2754, DE000MHB27J7, DE000MHB2812, DE000MHB2820, DE000MHB2838, DE000MHB2853, DE000MHB2861, DE000MHB28J5, DE000MHB2945, DE000MHB2960, DE000MHB2978, DE000MHB2994, DE000MHB29J3, DE000MHB30J1, DE000MHB31J9, DE000MHB32J7, DE000MHB33J5, DE000MHB34J3, DE000MHB35J0, DE000MHB36J8, DE000MHB37J6, DE000MHB4057, DE000MHB4107, DE000MHB4149, DE000MHB4156, DE000MHB4214, DE000MHB4289, DE000MHB4297, DE000MHB4305, DE000MHB4388, DE000MHB4396, DE000MHB4412, DE000MHB4420, DE000MHB4446, DE000MHB4479, DE000MHB4487, DE000MHB4529, DE000MHB4552, DE000MHB4560, DE000MHB4586, DE000MHB4610, DE000MHB4636, DE000MHB4644, DE000MHB4651, DE000MHB4669, DE000MHB4677, DE000MHB4685, DE000MHB4693, DE000MHB4701, DE000MHB4719, DE000MHB4727, DE000MHB4735, DE000MHB4743, DE000MHB4750, DE000MHB4776, DE000MHB4784, DE000MHB4792, DE000MHB4818, DE000MHB4826, DE000MHB4842, DE000MHB4859, DE000MHB4867, DE000MHB4875, DE000MHB4883, DE000MHB4891, DE000MHB61H0, DE000MHB9171</t>
  </si>
  <si>
    <t>DE000MHB3349</t>
  </si>
  <si>
    <t>Feldbezeichnung</t>
  </si>
  <si>
    <t>Steuerdaten</t>
  </si>
  <si>
    <t>Abgeleitete Werte und Konstanten</t>
  </si>
  <si>
    <t>Angaben zur Mappe</t>
  </si>
  <si>
    <t>ErstDatum</t>
  </si>
  <si>
    <t>20.01.2025</t>
  </si>
  <si>
    <t>StatistikNr</t>
  </si>
  <si>
    <t>vdp-Statistik StTv gem. § 28 PfandBG</t>
  </si>
  <si>
    <t>(Stand/Version)</t>
  </si>
  <si>
    <t>AktJahr</t>
  </si>
  <si>
    <t>StatistikBez</t>
  </si>
  <si>
    <t>Angaben gemäß Transparenzvorschriften</t>
  </si>
  <si>
    <t>MapVersDat</t>
  </si>
  <si>
    <t>07.02.2016</t>
  </si>
  <si>
    <t>AktMonat</t>
  </si>
  <si>
    <t>12</t>
  </si>
  <si>
    <t>ErstelltAm</t>
  </si>
  <si>
    <t>MapVersNr</t>
  </si>
  <si>
    <t>3.10</t>
  </si>
  <si>
    <t>Datenart</t>
  </si>
  <si>
    <t>Leer</t>
  </si>
  <si>
    <t>MapArt</t>
  </si>
  <si>
    <t>Mappenart (Intern)</t>
  </si>
  <si>
    <t>Institut</t>
  </si>
  <si>
    <t>MHB</t>
  </si>
  <si>
    <t>AuswertBasis</t>
  </si>
  <si>
    <t>EndeBehOk</t>
  </si>
  <si>
    <t>J</t>
  </si>
  <si>
    <t>internes KZ (J=Endebehandlung durchgeführt)</t>
  </si>
  <si>
    <t>InstitutsBez</t>
  </si>
  <si>
    <t>TvInstitute</t>
  </si>
  <si>
    <t>KomprimOk</t>
  </si>
  <si>
    <t>N</t>
  </si>
  <si>
    <t>internes KZ (J=Komprimierung durchgeführt)</t>
  </si>
  <si>
    <t>Waehrung</t>
  </si>
  <si>
    <t>€</t>
  </si>
  <si>
    <t>Stichtag</t>
  </si>
  <si>
    <t>AktJahrMonat</t>
  </si>
  <si>
    <t>Format JJJJMM</t>
  </si>
  <si>
    <t>WaehrEinheit</t>
  </si>
  <si>
    <t>Mio</t>
  </si>
  <si>
    <t>Version</t>
  </si>
  <si>
    <t>ProgVersNr</t>
  </si>
  <si>
    <t>Einheit_Waehrung</t>
  </si>
  <si>
    <t>ProgVersDat</t>
  </si>
  <si>
    <t>AktQuartal</t>
  </si>
  <si>
    <t>AusfInstitut</t>
  </si>
  <si>
    <t>BAR</t>
  </si>
  <si>
    <t>UebInstitutQuartal</t>
  </si>
  <si>
    <t>TvInstArt</t>
  </si>
  <si>
    <t>AktQuartKurz</t>
  </si>
  <si>
    <t>TvDatenart</t>
  </si>
  <si>
    <t>T</t>
  </si>
  <si>
    <t>FnRwbBerH</t>
  </si>
  <si>
    <t>SdDezStellen</t>
  </si>
  <si>
    <t>1</t>
  </si>
  <si>
    <t>FnRwbBerO</t>
  </si>
  <si>
    <t>KzKomprimierung</t>
  </si>
  <si>
    <t>FnRwbBerS</t>
  </si>
  <si>
    <t>KzMitBuLand</t>
  </si>
  <si>
    <t>FnRwbBerF</t>
  </si>
  <si>
    <t>KzRbwBerH</t>
  </si>
  <si>
    <t>d</t>
  </si>
  <si>
    <t>KzRbwBerO</t>
  </si>
  <si>
    <t>KzRbwBerS</t>
  </si>
  <si>
    <t>D</t>
  </si>
  <si>
    <t>Fußnoten:</t>
  </si>
  <si>
    <t>* Für die Berechnung des Risikobarwertes wurde ein eigenes Risikomodell gem. § 5 Abs. 2 PfandBarwertV verwendet.</t>
  </si>
  <si>
    <t>KzRbwBerF</t>
  </si>
  <si>
    <t>* Für die Berechnung des Risikobarwertes wurde der statische Ansatz gem. § 5 Abs. 1 Nr. 1 PfandBarwertV verwendet.</t>
  </si>
  <si>
    <t>CsvDateiName</t>
  </si>
  <si>
    <t>* Für die Berechnung des Risikobarwertes wurde der dynamische Ansatz gem. § 5 Abs. 1 Nr. 2 PfandBarwertV verwendet.</t>
  </si>
  <si>
    <t>RelevInstitute</t>
  </si>
  <si>
    <t>Anmerkungen:</t>
  </si>
  <si>
    <t>die Steuerdaten werden per Programm dynamisch belegt</t>
  </si>
  <si>
    <t>die Jahresangaben werden in deser Mappe nicht ausgegeben!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</si>
</sst>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quot;-     &quot;"/>
    <numFmt numFmtId="166" formatCode="m/d/yyyy"/>
    <numFmt numFmtId="167" formatCode="#,##0\ ;\-#,##0\ ;&quot;-     &quot;"/>
  </numFmts>
  <fonts count="41" x14ac:knownFonts="1">
    <font>
      <sz val="10"/>
      <name val="Arial"/>
      <family val="2"/>
      <charset val="1"/>
    </font>
    <font>
      <sz val="10"/>
      <color rgb="FFC0C0C0"/>
      <name val="Arial"/>
      <family val="2"/>
      <charset val="1"/>
    </font>
    <font>
      <sz val="10"/>
      <color rgb="FFEAEAEA"/>
      <name val="Arial"/>
      <family val="2"/>
      <charset val="1"/>
    </font>
    <font>
      <b/>
      <sz val="8"/>
      <name val="Verdana"/>
      <family val="2"/>
      <charset val="1"/>
    </font>
    <font>
      <b/>
      <sz val="8"/>
      <name val="Arial"/>
      <family val="2"/>
      <charset val="1"/>
    </font>
    <font>
      <sz val="8"/>
      <name val="Verdana"/>
      <family val="2"/>
      <charset val="1"/>
    </font>
    <font>
      <sz val="8"/>
      <name val="Arial"/>
      <family val="2"/>
      <charset val="1"/>
    </font>
    <font>
      <b/>
      <sz val="10"/>
      <name val="Arial"/>
      <family val="2"/>
      <charset val="1"/>
    </font>
    <font>
      <sz val="12"/>
      <color rgb="FFC0C0C0"/>
      <name val="Arial"/>
      <family val="2"/>
      <charset val="1"/>
    </font>
    <font>
      <sz val="12"/>
      <name val="Arial"/>
      <family val="2"/>
      <charset val="1"/>
    </font>
    <font>
      <sz val="9"/>
      <name val="Arial"/>
      <family val="2"/>
      <charset val="1"/>
    </font>
    <font>
      <b/>
      <sz val="12"/>
      <name val="Arial"/>
      <family val="2"/>
      <charset val="1"/>
    </font>
    <font>
      <sz val="9"/>
      <name val="Verdana"/>
      <family val="2"/>
      <charset val="1"/>
    </font>
    <font>
      <b/>
      <sz val="8"/>
      <color rgb="FF800000"/>
      <name val="Verdana"/>
      <family val="2"/>
      <charset val="1"/>
    </font>
    <font>
      <sz val="7"/>
      <color rgb="FFC0C0C0"/>
      <name val="Verdana"/>
      <family val="2"/>
      <charset val="1"/>
    </font>
    <font>
      <b/>
      <sz val="7"/>
      <color rgb="FF333333"/>
      <name val="Verdana"/>
      <family val="2"/>
      <charset val="1"/>
    </font>
    <font>
      <b/>
      <sz val="8"/>
      <color rgb="FFFFFFFF"/>
      <name val="Verdana"/>
      <family val="2"/>
      <charset val="1"/>
    </font>
    <font>
      <sz val="7"/>
      <color rgb="FFFFFFFF"/>
      <name val="Arial"/>
      <family val="2"/>
      <charset val="1"/>
    </font>
    <font>
      <b/>
      <sz val="7"/>
      <name val="Verdana"/>
      <family val="2"/>
      <charset val="1"/>
    </font>
    <font>
      <sz val="7"/>
      <name val="Verdana"/>
      <family val="2"/>
      <charset val="1"/>
    </font>
    <font>
      <sz val="7"/>
      <color rgb="FF800000"/>
      <name val="Verdana"/>
      <family val="2"/>
      <charset val="1"/>
    </font>
    <font>
      <sz val="8"/>
      <color rgb="FF333333"/>
      <name val="Verdana"/>
      <family val="2"/>
      <charset val="1"/>
    </font>
    <font>
      <b/>
      <sz val="7"/>
      <color rgb="FFFFFFFF"/>
      <name val="Verdana"/>
      <family val="2"/>
      <charset val="1"/>
    </font>
    <font>
      <b/>
      <sz val="7"/>
      <color rgb="FF800000"/>
      <name val="Verdana"/>
      <family val="2"/>
      <charset val="1"/>
    </font>
    <font>
      <b/>
      <sz val="9"/>
      <color rgb="FF800000"/>
      <name val="Verdana"/>
      <family val="2"/>
      <charset val="1"/>
    </font>
    <font>
      <sz val="7"/>
      <color rgb="FFFFFFFF"/>
      <name val="Verdana"/>
      <family val="2"/>
      <charset val="1"/>
    </font>
    <font>
      <b/>
      <sz val="12"/>
      <name val="Verdana"/>
      <family val="2"/>
      <charset val="1"/>
    </font>
    <font>
      <sz val="7"/>
      <color rgb="FF969696"/>
      <name val="Arial"/>
      <family val="2"/>
      <charset val="1"/>
    </font>
    <font>
      <u/>
      <sz val="10"/>
      <color rgb="FF339966"/>
      <name val="Arial"/>
      <family val="2"/>
      <charset val="1"/>
    </font>
    <font>
      <u/>
      <sz val="10"/>
      <name val="Arial"/>
      <family val="2"/>
      <charset val="1"/>
    </font>
    <font>
      <u/>
      <sz val="11"/>
      <name val="Arial"/>
      <family val="2"/>
      <charset val="1"/>
    </font>
    <font>
      <sz val="10"/>
      <color rgb="FF339966"/>
      <name val="Arial"/>
      <family val="2"/>
      <charset val="1"/>
    </font>
    <font>
      <sz val="11"/>
      <name val="Arial"/>
      <family val="2"/>
      <charset val="1"/>
    </font>
    <font>
      <sz val="7"/>
      <color theme="1"/>
      <name val="Verdana"/>
      <family val="2"/>
    </font>
    <font>
      <sz val="7"/>
      <name val="Verdana"/>
      <family val="2"/>
    </font>
    <font>
      <sz val="7"/>
      <color theme="1"/>
      <name val="Verdana"/>
      <family val="2"/>
      <charset val="1"/>
    </font>
    <font>
      <sz val="8"/>
      <name val="Verdana"/>
      <family val="2"/>
    </font>
    <font>
      <b/>
      <sz val="10"/>
      <name val="Arial"/>
      <family val="2"/>
    </font>
    <font>
      <b/>
      <sz val="10"/>
      <color rgb="FFFF0000"/>
      <name val="Arial"/>
      <family val="2"/>
    </font>
    <font>
      <sz val="10"/>
      <name val="Arial"/>
      <family val="2"/>
      <charset val="1"/>
    </font>
    <font>
      <b/>
      <sz val="8"/>
      <color rgb="FF004461"/>
      <name val="Verdana"/>
      <family val="2"/>
      <charset val="1"/>
    </font>
  </fonts>
  <fills count="17">
    <fill>
      <patternFill patternType="none"/>
    </fill>
    <fill>
      <patternFill patternType="gray125"/>
    </fill>
    <fill>
      <patternFill patternType="solid">
        <fgColor rgb="FFFFFFFF"/>
        <bgColor rgb="FFEAEAEA"/>
      </patternFill>
    </fill>
    <fill>
      <patternFill patternType="solid">
        <fgColor rgb="FF969696"/>
        <bgColor rgb="FF808080"/>
      </patternFill>
    </fill>
    <fill>
      <patternFill patternType="solid">
        <fgColor rgb="FFEAEAEA"/>
        <bgColor rgb="FFDDDDDD"/>
      </patternFill>
    </fill>
    <fill>
      <patternFill patternType="solid">
        <fgColor rgb="FF800000"/>
        <bgColor rgb="FF800000"/>
      </patternFill>
    </fill>
    <fill>
      <patternFill patternType="solid">
        <fgColor rgb="FFC0C0C0"/>
        <bgColor rgb="FFDDDDDD"/>
      </patternFill>
    </fill>
    <fill>
      <patternFill patternType="solid">
        <fgColor rgb="FFDDDDDD"/>
        <bgColor rgb="FFEAEAEA"/>
      </patternFill>
    </fill>
    <fill>
      <patternFill patternType="solid">
        <fgColor rgb="FFFF99CC"/>
        <bgColor rgb="FFFF8080"/>
      </patternFill>
    </fill>
    <fill>
      <patternFill patternType="solid">
        <fgColor rgb="FF00FF00"/>
        <bgColor rgb="FF33CCCC"/>
      </patternFill>
    </fill>
    <fill>
      <patternFill patternType="solid">
        <fgColor rgb="FFFFFF99"/>
        <bgColor rgb="FFCCFFCC"/>
      </patternFill>
    </fill>
    <fill>
      <patternFill patternType="solid">
        <fgColor rgb="FFFFCCFF"/>
        <bgColor rgb="FFDDDDDD"/>
      </patternFill>
    </fill>
    <fill>
      <patternFill patternType="solid">
        <fgColor theme="0" tint="-0.249977111117893"/>
        <bgColor indexed="64"/>
      </patternFill>
    </fill>
    <fill>
      <patternFill patternType="solid">
        <fgColor theme="0" tint="-0.249977111117893"/>
        <bgColor rgb="FFDDDDDD"/>
      </patternFill>
    </fill>
    <fill>
      <patternFill patternType="solid">
        <fgColor theme="0"/>
        <bgColor rgb="FFDDDDDD"/>
      </patternFill>
    </fill>
    <fill>
      <patternFill patternType="solid">
        <fgColor rgb="FF004461"/>
        <bgColor rgb="FF800000"/>
      </patternFill>
    </fill>
    <fill>
      <patternFill patternType="solid">
        <fgColor rgb="FF004461"/>
        <bgColor indexed="64"/>
      </patternFill>
    </fill>
  </fills>
  <borders count="136">
    <border>
      <left/>
      <right/>
      <top/>
      <bottom/>
      <diagonal/>
    </border>
    <border>
      <left style="thin">
        <color rgb="FFFFFFFF"/>
      </left>
      <right style="thin">
        <color rgb="FFFFFFFF"/>
      </right>
      <top/>
      <bottom/>
      <diagonal/>
    </border>
    <border>
      <left style="thin">
        <color rgb="FFFFFFFF"/>
      </left>
      <right/>
      <top/>
      <bottom/>
      <diagonal/>
    </border>
    <border>
      <left/>
      <right/>
      <top/>
      <bottom style="thin">
        <color rgb="FF969696"/>
      </bottom>
      <diagonal/>
    </border>
    <border>
      <left/>
      <right/>
      <top style="thin">
        <color rgb="FF969696"/>
      </top>
      <bottom/>
      <diagonal/>
    </border>
    <border>
      <left/>
      <right/>
      <top style="thin">
        <color rgb="FF313739"/>
      </top>
      <bottom/>
      <diagonal/>
    </border>
    <border>
      <left/>
      <right style="thin">
        <color rgb="FFFFFFFF"/>
      </right>
      <top/>
      <bottom/>
      <diagonal/>
    </border>
    <border>
      <left/>
      <right/>
      <top style="thin">
        <color rgb="FF969696"/>
      </top>
      <bottom style="thin">
        <color rgb="FF969696"/>
      </bottom>
      <diagonal/>
    </border>
    <border>
      <left/>
      <right/>
      <top style="thin">
        <color rgb="FF969696"/>
      </top>
      <bottom style="thin">
        <color rgb="FFC0C0C0"/>
      </bottom>
      <diagonal/>
    </border>
    <border>
      <left style="thin">
        <color rgb="FFFFFFFF"/>
      </left>
      <right/>
      <top/>
      <bottom style="thin">
        <color rgb="FF969696"/>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313739"/>
      </left>
      <right/>
      <top style="thin">
        <color rgb="FF313739"/>
      </top>
      <bottom/>
      <diagonal/>
    </border>
    <border>
      <left/>
      <right style="thin">
        <color rgb="FF313739"/>
      </right>
      <top style="thin">
        <color rgb="FF313739"/>
      </top>
      <bottom/>
      <diagonal/>
    </border>
    <border>
      <left style="thin">
        <color rgb="FF313739"/>
      </left>
      <right style="thin">
        <color rgb="FF313739"/>
      </right>
      <top style="thin">
        <color rgb="FF313739"/>
      </top>
      <bottom/>
      <diagonal/>
    </border>
    <border>
      <left style="thin">
        <color rgb="FF313739"/>
      </left>
      <right/>
      <top/>
      <bottom/>
      <diagonal/>
    </border>
    <border>
      <left style="medium">
        <color rgb="FFFFFFFF"/>
      </left>
      <right/>
      <top/>
      <bottom style="thin">
        <color rgb="FFFFFFFF"/>
      </bottom>
      <diagonal/>
    </border>
    <border>
      <left style="thin">
        <color rgb="FF313739"/>
      </left>
      <right style="thin">
        <color rgb="FFFFFFFF"/>
      </right>
      <top/>
      <bottom/>
      <diagonal/>
    </border>
    <border>
      <left/>
      <right style="thin">
        <color rgb="FF313739"/>
      </right>
      <top/>
      <bottom style="thin">
        <color rgb="FFFFFFFF"/>
      </bottom>
      <diagonal/>
    </border>
    <border>
      <left style="thin">
        <color rgb="FF313739"/>
      </left>
      <right style="medium">
        <color rgb="FFFFFFFF"/>
      </right>
      <top style="thin">
        <color rgb="FF313739"/>
      </top>
      <bottom style="thin">
        <color rgb="FF969696"/>
      </bottom>
      <diagonal/>
    </border>
    <border>
      <left style="medium">
        <color rgb="FFFFFFFF"/>
      </left>
      <right style="thin">
        <color rgb="FFFFFFFF"/>
      </right>
      <top/>
      <bottom style="thin">
        <color rgb="FF969696"/>
      </bottom>
      <diagonal/>
    </border>
    <border>
      <left style="thin">
        <color rgb="FFFFFFFF"/>
      </left>
      <right style="thin">
        <color rgb="FF313739"/>
      </right>
      <top/>
      <bottom/>
      <diagonal/>
    </border>
    <border>
      <left style="thin">
        <color rgb="FF313739"/>
      </left>
      <right style="thin">
        <color rgb="FF808080"/>
      </right>
      <top style="thin">
        <color rgb="FF969696"/>
      </top>
      <bottom style="thin">
        <color rgb="FF969696"/>
      </bottom>
      <diagonal/>
    </border>
    <border>
      <left style="medium">
        <color rgb="FF969696"/>
      </left>
      <right style="thin">
        <color rgb="FF969696"/>
      </right>
      <top style="thin">
        <color rgb="FF969696"/>
      </top>
      <bottom style="thin">
        <color rgb="FF969696"/>
      </bottom>
      <diagonal/>
    </border>
    <border>
      <left style="thin">
        <color rgb="FF313739"/>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313739"/>
      </right>
      <top style="thin">
        <color rgb="FF969696"/>
      </top>
      <bottom style="thin">
        <color rgb="FF969696"/>
      </bottom>
      <diagonal/>
    </border>
    <border>
      <left/>
      <right style="thin">
        <color rgb="FF808080"/>
      </right>
      <top/>
      <bottom style="thin">
        <color rgb="FFFFFFFF"/>
      </bottom>
      <diagonal/>
    </border>
    <border>
      <left style="thin">
        <color rgb="FF969696"/>
      </left>
      <right style="thin">
        <color rgb="FFC0C0C0"/>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style="thin">
        <color rgb="FFC0C0C0"/>
      </right>
      <top style="thin">
        <color rgb="FF969696"/>
      </top>
      <bottom style="thin">
        <color rgb="FF969696"/>
      </bottom>
      <diagonal/>
    </border>
    <border>
      <left style="thin">
        <color rgb="FF808080"/>
      </left>
      <right style="thin">
        <color rgb="FF808080"/>
      </right>
      <top/>
      <bottom/>
      <diagonal/>
    </border>
    <border>
      <left/>
      <right/>
      <top style="thin">
        <color rgb="FF313739"/>
      </top>
      <bottom style="thin">
        <color rgb="FF313739"/>
      </bottom>
      <diagonal/>
    </border>
    <border>
      <left/>
      <right style="thin">
        <color rgb="FF313739"/>
      </right>
      <top style="thin">
        <color rgb="FF313739"/>
      </top>
      <bottom style="thin">
        <color rgb="FF313739"/>
      </bottom>
      <diagonal/>
    </border>
    <border>
      <left style="thin">
        <color rgb="FF313739"/>
      </left>
      <right style="thin">
        <color rgb="FF313739"/>
      </right>
      <top style="thin">
        <color rgb="FF313739"/>
      </top>
      <bottom style="thin">
        <color rgb="FF313739"/>
      </bottom>
      <diagonal/>
    </border>
    <border>
      <left style="thin">
        <color rgb="FF313739"/>
      </left>
      <right/>
      <top/>
      <bottom style="thin">
        <color rgb="FF313739"/>
      </bottom>
      <diagonal/>
    </border>
    <border>
      <left style="thin">
        <color rgb="FF313739"/>
      </left>
      <right/>
      <top style="thin">
        <color rgb="FF313739"/>
      </top>
      <bottom style="thin">
        <color rgb="FFC0C0C0"/>
      </bottom>
      <diagonal/>
    </border>
    <border>
      <left/>
      <right/>
      <top style="thin">
        <color rgb="FF313739"/>
      </top>
      <bottom style="thin">
        <color rgb="FF969696"/>
      </bottom>
      <diagonal/>
    </border>
    <border>
      <left style="thin">
        <color rgb="FF313739"/>
      </left>
      <right/>
      <top style="thin">
        <color rgb="FFC0C0C0"/>
      </top>
      <bottom style="thin">
        <color rgb="FFC0C0C0"/>
      </bottom>
      <diagonal/>
    </border>
    <border>
      <left/>
      <right/>
      <top style="medium">
        <color rgb="FF313739"/>
      </top>
      <bottom style="thin">
        <color rgb="FF313739"/>
      </bottom>
      <diagonal/>
    </border>
    <border>
      <left/>
      <right/>
      <top style="thin">
        <color rgb="FF313739"/>
      </top>
      <bottom style="medium">
        <color rgb="FF313739"/>
      </bottom>
      <diagonal/>
    </border>
    <border>
      <left/>
      <right/>
      <top/>
      <bottom style="medium">
        <color rgb="FF313739"/>
      </bottom>
      <diagonal/>
    </border>
    <border>
      <left/>
      <right/>
      <top/>
      <bottom style="thin">
        <color rgb="FF313739"/>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313739"/>
      </left>
      <right style="thin">
        <color rgb="FF31373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rgb="FF313739"/>
      </bottom>
      <diagonal/>
    </border>
    <border>
      <left/>
      <right/>
      <top style="medium">
        <color indexed="64"/>
      </top>
      <bottom style="thin">
        <color rgb="FF313739"/>
      </bottom>
      <diagonal/>
    </border>
    <border>
      <left/>
      <right style="medium">
        <color indexed="64"/>
      </right>
      <top style="medium">
        <color indexed="64"/>
      </top>
      <bottom style="thin">
        <color rgb="FF313739"/>
      </bottom>
      <diagonal/>
    </border>
    <border>
      <left/>
      <right style="medium">
        <color indexed="64"/>
      </right>
      <top/>
      <bottom style="medium">
        <color rgb="FF313739"/>
      </bottom>
      <diagonal/>
    </border>
    <border>
      <left style="medium">
        <color indexed="64"/>
      </left>
      <right/>
      <top style="medium">
        <color rgb="FF313739"/>
      </top>
      <bottom/>
      <diagonal/>
    </border>
    <border>
      <left/>
      <right style="medium">
        <color indexed="64"/>
      </right>
      <top style="medium">
        <color rgb="FF313739"/>
      </top>
      <bottom style="thin">
        <color rgb="FF313739"/>
      </bottom>
      <diagonal/>
    </border>
    <border>
      <left style="medium">
        <color indexed="64"/>
      </left>
      <right/>
      <top style="thin">
        <color rgb="FF313739"/>
      </top>
      <bottom/>
      <diagonal/>
    </border>
    <border>
      <left/>
      <right style="medium">
        <color indexed="64"/>
      </right>
      <top style="thin">
        <color rgb="FF313739"/>
      </top>
      <bottom style="thin">
        <color rgb="FF313739"/>
      </bottom>
      <diagonal/>
    </border>
    <border>
      <left style="medium">
        <color indexed="64"/>
      </left>
      <right/>
      <top/>
      <bottom style="thin">
        <color rgb="FF313739"/>
      </bottom>
      <diagonal/>
    </border>
    <border>
      <left/>
      <right style="medium">
        <color indexed="64"/>
      </right>
      <top style="thin">
        <color rgb="FF313739"/>
      </top>
      <bottom style="medium">
        <color rgb="FF313739"/>
      </bottom>
      <diagonal/>
    </border>
    <border>
      <left/>
      <right/>
      <top style="thin">
        <color rgb="FF313739"/>
      </top>
      <bottom style="medium">
        <color indexed="64"/>
      </bottom>
      <diagonal/>
    </border>
    <border>
      <left/>
      <right style="medium">
        <color indexed="64"/>
      </right>
      <top style="thin">
        <color rgb="FF313739"/>
      </top>
      <bottom style="medium">
        <color indexed="64"/>
      </bottom>
      <diagonal/>
    </border>
    <border>
      <left style="thin">
        <color rgb="FF313739"/>
      </left>
      <right style="thin">
        <color indexed="64"/>
      </right>
      <top style="thin">
        <color rgb="FF313739"/>
      </top>
      <bottom style="thin">
        <color rgb="FF313739"/>
      </bottom>
      <diagonal/>
    </border>
    <border>
      <left style="medium">
        <color indexed="64"/>
      </left>
      <right/>
      <top style="thin">
        <color rgb="FF313739"/>
      </top>
      <bottom style="medium">
        <color indexed="64"/>
      </bottom>
      <diagonal/>
    </border>
    <border>
      <left/>
      <right style="medium">
        <color indexed="64"/>
      </right>
      <top/>
      <bottom style="thin">
        <color rgb="FF313739"/>
      </bottom>
      <diagonal/>
    </border>
    <border>
      <left style="medium">
        <color indexed="64"/>
      </left>
      <right/>
      <top style="thin">
        <color rgb="FF313739"/>
      </top>
      <bottom style="thin">
        <color rgb="FF313739"/>
      </bottom>
      <diagonal/>
    </border>
    <border>
      <left style="medium">
        <color indexed="64"/>
      </left>
      <right/>
      <top style="thin">
        <color rgb="FF313739"/>
      </top>
      <bottom style="medium">
        <color rgb="FF313739"/>
      </bottom>
      <diagonal/>
    </border>
    <border>
      <left style="medium">
        <color indexed="64"/>
      </left>
      <right/>
      <top/>
      <bottom style="medium">
        <color rgb="FF313739"/>
      </bottom>
      <diagonal/>
    </border>
    <border>
      <left style="thin">
        <color indexed="64"/>
      </left>
      <right style="thin">
        <color rgb="FF313739"/>
      </right>
      <top style="thin">
        <color rgb="FF313739"/>
      </top>
      <bottom style="thin">
        <color rgb="FF313739"/>
      </bottom>
      <diagonal/>
    </border>
    <border>
      <left style="medium">
        <color indexed="64"/>
      </left>
      <right/>
      <top style="medium">
        <color indexed="64"/>
      </top>
      <bottom/>
      <diagonal/>
    </border>
    <border>
      <left/>
      <right/>
      <top/>
      <bottom style="medium">
        <color indexed="64"/>
      </bottom>
      <diagonal/>
    </border>
    <border>
      <left/>
      <right/>
      <top style="thin">
        <color indexed="64"/>
      </top>
      <bottom style="thin">
        <color rgb="FF969696"/>
      </bottom>
      <diagonal/>
    </border>
    <border>
      <left/>
      <right style="thin">
        <color indexed="64"/>
      </right>
      <top style="thin">
        <color indexed="64"/>
      </top>
      <bottom style="thin">
        <color rgb="FF969696"/>
      </bottom>
      <diagonal/>
    </border>
    <border>
      <left/>
      <right style="thin">
        <color indexed="64"/>
      </right>
      <top style="thin">
        <color rgb="FF969696"/>
      </top>
      <bottom style="thin">
        <color rgb="FF969696"/>
      </bottom>
      <diagonal/>
    </border>
    <border>
      <left style="thin">
        <color indexed="64"/>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top style="thin">
        <color indexed="64"/>
      </top>
      <bottom style="thin">
        <color rgb="FF969696"/>
      </bottom>
      <diagonal/>
    </border>
    <border>
      <left style="thin">
        <color rgb="FF969696"/>
      </left>
      <right style="thin">
        <color indexed="64"/>
      </right>
      <top style="thin">
        <color indexed="64"/>
      </top>
      <bottom style="thin">
        <color rgb="FF969696"/>
      </bottom>
      <diagonal/>
    </border>
    <border>
      <left style="thin">
        <color indexed="64"/>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rgb="FF808080"/>
      </right>
      <top style="thin">
        <color indexed="64"/>
      </top>
      <bottom style="thin">
        <color rgb="FF969696"/>
      </bottom>
      <diagonal/>
    </border>
    <border>
      <left style="medium">
        <color rgb="FF969696"/>
      </left>
      <right style="thin">
        <color rgb="FF969696"/>
      </right>
      <top style="thin">
        <color indexed="64"/>
      </top>
      <bottom style="thin">
        <color rgb="FF969696"/>
      </bottom>
      <diagonal/>
    </border>
    <border>
      <left style="thin">
        <color indexed="64"/>
      </left>
      <right style="thin">
        <color rgb="FF808080"/>
      </right>
      <top style="thin">
        <color rgb="FF969696"/>
      </top>
      <bottom style="thin">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rgb="FFFFFFFF"/>
      </bottom>
      <diagonal/>
    </border>
    <border>
      <left style="thin">
        <color indexed="64"/>
      </left>
      <right/>
      <top/>
      <bottom style="thin">
        <color indexed="64"/>
      </bottom>
      <diagonal/>
    </border>
    <border>
      <left style="thin">
        <color rgb="FF313739"/>
      </left>
      <right style="medium">
        <color rgb="FFFFFFFF"/>
      </right>
      <top style="thin">
        <color rgb="FF313739"/>
      </top>
      <bottom style="thin">
        <color indexed="64"/>
      </bottom>
      <diagonal/>
    </border>
    <border>
      <left style="medium">
        <color rgb="FFFFFFFF"/>
      </left>
      <right style="thin">
        <color rgb="FFFFFFFF"/>
      </right>
      <top/>
      <bottom style="thin">
        <color indexed="64"/>
      </bottom>
      <diagonal/>
    </border>
    <border>
      <left style="thin">
        <color rgb="FFFFFFFF"/>
      </left>
      <right style="thin">
        <color rgb="FFFFFFFF"/>
      </right>
      <top/>
      <bottom style="thin">
        <color indexed="64"/>
      </bottom>
      <diagonal/>
    </border>
    <border>
      <left style="thin">
        <color rgb="FFFFFFFF"/>
      </left>
      <right/>
      <top/>
      <bottom style="thin">
        <color indexed="64"/>
      </bottom>
      <diagonal/>
    </border>
    <border>
      <left style="thin">
        <color rgb="FFFFFFFF"/>
      </left>
      <right style="thin">
        <color indexed="64"/>
      </right>
      <top/>
      <bottom style="thin">
        <color indexed="64"/>
      </bottom>
      <diagonal/>
    </border>
    <border>
      <left style="thin">
        <color rgb="FFFFFFFF"/>
      </left>
      <right/>
      <top style="thin">
        <color indexed="64"/>
      </top>
      <bottom/>
      <diagonal/>
    </border>
    <border>
      <left style="thin">
        <color rgb="FFFFFFFF"/>
      </left>
      <right style="thin">
        <color indexed="64"/>
      </right>
      <top style="thin">
        <color indexed="64"/>
      </top>
      <bottom/>
      <diagonal/>
    </border>
    <border>
      <left style="thin">
        <color rgb="FFFFFFFF"/>
      </left>
      <right style="thin">
        <color indexed="64"/>
      </right>
      <top/>
      <bottom style="thin">
        <color rgb="FF969696"/>
      </bottom>
      <diagonal/>
    </border>
    <border>
      <left style="thin">
        <color rgb="FFFFFFFF"/>
      </left>
      <right style="thin">
        <color indexed="64"/>
      </right>
      <top/>
      <bottom/>
      <diagonal/>
    </border>
    <border>
      <left style="thin">
        <color rgb="FFFFFFFF"/>
      </left>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right style="thin">
        <color rgb="FF808080"/>
      </right>
      <top style="thin">
        <color indexed="64"/>
      </top>
      <bottom/>
      <diagonal/>
    </border>
    <border>
      <left style="thin">
        <color rgb="FF808080"/>
      </left>
      <right style="thin">
        <color rgb="FF808080"/>
      </right>
      <top style="thin">
        <color indexed="64"/>
      </top>
      <bottom style="thin">
        <color rgb="FF969696"/>
      </bottom>
      <diagonal/>
    </border>
    <border>
      <left style="thin">
        <color rgb="FF808080"/>
      </left>
      <right style="thin">
        <color indexed="64"/>
      </right>
      <top style="thin">
        <color indexed="64"/>
      </top>
      <bottom style="thin">
        <color rgb="FF969696"/>
      </bottom>
      <diagonal/>
    </border>
    <border>
      <left style="thin">
        <color rgb="FF808080"/>
      </left>
      <right style="thin">
        <color indexed="64"/>
      </right>
      <top/>
      <bottom/>
      <diagonal/>
    </border>
    <border>
      <left/>
      <right style="thin">
        <color rgb="FF808080"/>
      </right>
      <top/>
      <bottom style="thin">
        <color indexed="64"/>
      </bottom>
      <diagonal/>
    </border>
    <border>
      <left style="thin">
        <color indexed="64"/>
      </left>
      <right style="thin">
        <color rgb="FFC0C0C0"/>
      </right>
      <top style="thin">
        <color indexed="64"/>
      </top>
      <bottom/>
      <diagonal/>
    </border>
    <border>
      <left style="thin">
        <color rgb="FFC0C0C0"/>
      </left>
      <right style="thin">
        <color rgb="FFC0C0C0"/>
      </right>
      <top style="thin">
        <color indexed="64"/>
      </top>
      <bottom/>
      <diagonal/>
    </border>
    <border>
      <left style="thin">
        <color rgb="FF808080"/>
      </left>
      <right style="thin">
        <color rgb="FFC0C0C0"/>
      </right>
      <top style="thin">
        <color indexed="64"/>
      </top>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indexed="64"/>
      </bottom>
      <diagonal/>
    </border>
    <border>
      <left/>
      <right/>
      <top style="thin">
        <color indexed="64"/>
      </top>
      <bottom style="thin">
        <color rgb="FF313739"/>
      </bottom>
      <diagonal/>
    </border>
    <border>
      <left/>
      <right style="thin">
        <color indexed="64"/>
      </right>
      <top style="thin">
        <color indexed="64"/>
      </top>
      <bottom style="thin">
        <color rgb="FF313739"/>
      </bottom>
      <diagonal/>
    </border>
    <border>
      <left style="thin">
        <color indexed="64"/>
      </left>
      <right/>
      <top style="thin">
        <color rgb="FF313739"/>
      </top>
      <bottom/>
      <diagonal/>
    </border>
    <border>
      <left/>
      <right style="thin">
        <color indexed="64"/>
      </right>
      <top style="thin">
        <color rgb="FF313739"/>
      </top>
      <bottom style="thin">
        <color rgb="FF313739"/>
      </bottom>
      <diagonal/>
    </border>
    <border>
      <left style="thin">
        <color rgb="FF313739"/>
      </left>
      <right style="thin">
        <color indexed="64"/>
      </right>
      <top/>
      <bottom/>
      <diagonal/>
    </border>
    <border>
      <left style="thin">
        <color rgb="FF313739"/>
      </left>
      <right style="thin">
        <color rgb="FF313739"/>
      </right>
      <top style="thin">
        <color rgb="FF313739"/>
      </top>
      <bottom style="thin">
        <color indexed="64"/>
      </bottom>
      <diagonal/>
    </border>
    <border>
      <left style="thin">
        <color rgb="FF313739"/>
      </left>
      <right style="thin">
        <color indexed="64"/>
      </right>
      <top style="thin">
        <color rgb="FF313739"/>
      </top>
      <bottom/>
      <diagonal/>
    </border>
    <border>
      <left style="thin">
        <color rgb="FF313739"/>
      </left>
      <right style="thin">
        <color indexed="64"/>
      </right>
      <top style="thin">
        <color rgb="FF313739"/>
      </top>
      <bottom style="thin">
        <color indexed="64"/>
      </bottom>
      <diagonal/>
    </border>
    <border>
      <left style="thin">
        <color rgb="FF313739"/>
      </left>
      <right/>
      <top style="thin">
        <color rgb="FF313739"/>
      </top>
      <bottom style="thin">
        <color indexed="64"/>
      </bottom>
      <diagonal/>
    </border>
    <border>
      <left style="thin">
        <color rgb="FF808080"/>
      </left>
      <right style="thin">
        <color rgb="FF808080"/>
      </right>
      <top/>
      <bottom style="thin">
        <color rgb="FF969696"/>
      </bottom>
      <diagonal/>
    </border>
    <border>
      <left style="thin">
        <color rgb="FF808080"/>
      </left>
      <right style="thin">
        <color indexed="64"/>
      </right>
      <top/>
      <bottom style="thin">
        <color rgb="FF969696"/>
      </bottom>
      <diagonal/>
    </border>
    <border>
      <left style="thin">
        <color indexed="64"/>
      </left>
      <right style="thin">
        <color indexed="64"/>
      </right>
      <top style="thin">
        <color indexed="64"/>
      </top>
      <bottom style="thin">
        <color rgb="FF313739"/>
      </bottom>
      <diagonal/>
    </border>
    <border>
      <left style="thin">
        <color indexed="64"/>
      </left>
      <right style="thin">
        <color rgb="FF313739"/>
      </right>
      <top/>
      <bottom style="thin">
        <color rgb="FF313739"/>
      </bottom>
      <diagonal/>
    </border>
    <border>
      <left style="thin">
        <color rgb="FF313739"/>
      </left>
      <right style="thin">
        <color indexed="64"/>
      </right>
      <top/>
      <bottom style="thin">
        <color rgb="FF313739"/>
      </bottom>
      <diagonal/>
    </border>
    <border>
      <left/>
      <right style="thin">
        <color rgb="FF313739"/>
      </right>
      <top/>
      <bottom style="thin">
        <color rgb="FF313739"/>
      </bottom>
      <diagonal/>
    </border>
    <border>
      <left style="thin">
        <color rgb="FF313739"/>
      </left>
      <right style="thin">
        <color rgb="FF313739"/>
      </right>
      <top/>
      <bottom style="thin">
        <color rgb="FF313739"/>
      </bottom>
      <diagonal/>
    </border>
    <border>
      <left style="medium">
        <color indexed="64"/>
      </left>
      <right/>
      <top style="thin">
        <color rgb="FF313739"/>
      </top>
      <bottom style="medium">
        <color auto="1"/>
      </bottom>
      <diagonal/>
    </border>
    <border>
      <left style="medium">
        <color indexed="64"/>
      </left>
      <right/>
      <top/>
      <bottom style="medium">
        <color auto="1"/>
      </bottom>
      <diagonal/>
    </border>
  </borders>
  <cellStyleXfs count="2">
    <xf numFmtId="0" fontId="0" fillId="0" borderId="0"/>
    <xf numFmtId="0" fontId="39" fillId="0" borderId="0"/>
  </cellStyleXfs>
  <cellXfs count="431">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8" fillId="0" borderId="0" xfId="0" applyFont="1"/>
    <xf numFmtId="164" fontId="10" fillId="0" borderId="0" xfId="0" applyNumberFormat="1" applyFont="1"/>
    <xf numFmtId="164" fontId="11" fillId="0" borderId="0" xfId="0" applyNumberFormat="1" applyFont="1"/>
    <xf numFmtId="164" fontId="5" fillId="0" borderId="0" xfId="0" applyNumberFormat="1" applyFont="1"/>
    <xf numFmtId="164" fontId="12" fillId="0" borderId="0" xfId="0" applyNumberFormat="1" applyFont="1"/>
    <xf numFmtId="164" fontId="6" fillId="0" borderId="0" xfId="0" applyNumberFormat="1" applyFont="1"/>
    <xf numFmtId="0" fontId="14" fillId="0" borderId="0" xfId="0" applyFont="1" applyAlignment="1">
      <alignment horizontal="left"/>
    </xf>
    <xf numFmtId="164" fontId="15" fillId="4"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164" fontId="16" fillId="5" borderId="0" xfId="0" applyNumberFormat="1" applyFont="1" applyFill="1" applyAlignment="1">
      <alignment vertical="center"/>
    </xf>
    <xf numFmtId="164" fontId="19" fillId="0" borderId="0" xfId="0" applyNumberFormat="1" applyFont="1" applyAlignment="1">
      <alignment horizontal="right" vertical="center"/>
    </xf>
    <xf numFmtId="164" fontId="19" fillId="0" borderId="0" xfId="0" applyNumberFormat="1" applyFont="1"/>
    <xf numFmtId="164" fontId="19" fillId="0" borderId="0" xfId="0" applyNumberFormat="1" applyFont="1" applyAlignment="1">
      <alignment horizontal="right" vertical="top"/>
    </xf>
    <xf numFmtId="164" fontId="19" fillId="0" borderId="5" xfId="0" applyNumberFormat="1" applyFont="1" applyBorder="1" applyAlignment="1">
      <alignment horizontal="left" vertical="center" wrapText="1"/>
    </xf>
    <xf numFmtId="165" fontId="19" fillId="4"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right" vertical="center"/>
    </xf>
    <xf numFmtId="0" fontId="19" fillId="0" borderId="0" xfId="0" applyFont="1" applyAlignment="1">
      <alignment horizontal="right"/>
    </xf>
    <xf numFmtId="0" fontId="19" fillId="0" borderId="0" xfId="0" applyFont="1"/>
    <xf numFmtId="0" fontId="14" fillId="0" borderId="0" xfId="0" applyFont="1"/>
    <xf numFmtId="0" fontId="19" fillId="0" borderId="0" xfId="0" applyFont="1" applyAlignment="1">
      <alignment horizontal="left"/>
    </xf>
    <xf numFmtId="0" fontId="21" fillId="0" borderId="0" xfId="0" applyFont="1"/>
    <xf numFmtId="164" fontId="7" fillId="0" borderId="0" xfId="0" applyNumberFormat="1" applyFont="1" applyAlignment="1">
      <alignment vertical="top"/>
    </xf>
    <xf numFmtId="164" fontId="18" fillId="4" borderId="0" xfId="0" applyNumberFormat="1" applyFont="1" applyFill="1" applyAlignment="1">
      <alignment horizontal="center"/>
    </xf>
    <xf numFmtId="164" fontId="18" fillId="2" borderId="0" xfId="0" applyNumberFormat="1" applyFont="1" applyFill="1" applyAlignment="1">
      <alignment horizontal="center"/>
    </xf>
    <xf numFmtId="164" fontId="19" fillId="4" borderId="3" xfId="0" applyNumberFormat="1" applyFont="1" applyFill="1" applyBorder="1" applyAlignment="1">
      <alignment horizontal="center" vertical="top"/>
    </xf>
    <xf numFmtId="164" fontId="19" fillId="2" borderId="3" xfId="0" applyNumberFormat="1" applyFont="1" applyFill="1" applyBorder="1" applyAlignment="1">
      <alignment horizontal="center" vertical="top"/>
    </xf>
    <xf numFmtId="165" fontId="19" fillId="4" borderId="3" xfId="0" applyNumberFormat="1" applyFont="1" applyFill="1" applyBorder="1"/>
    <xf numFmtId="165" fontId="19" fillId="2" borderId="3" xfId="0" applyNumberFormat="1" applyFont="1" applyFill="1" applyBorder="1"/>
    <xf numFmtId="165" fontId="19" fillId="4" borderId="7" xfId="0" applyNumberFormat="1" applyFont="1" applyFill="1" applyBorder="1"/>
    <xf numFmtId="164" fontId="18" fillId="6" borderId="2" xfId="0" applyNumberFormat="1" applyFont="1" applyFill="1" applyBorder="1" applyAlignment="1">
      <alignment horizontal="center"/>
    </xf>
    <xf numFmtId="164" fontId="19" fillId="6" borderId="2" xfId="0" applyNumberFormat="1" applyFont="1" applyFill="1" applyBorder="1" applyAlignment="1">
      <alignment horizontal="center" vertical="top"/>
    </xf>
    <xf numFmtId="164" fontId="19" fillId="0" borderId="3" xfId="0" applyNumberFormat="1" applyFont="1" applyBorder="1"/>
    <xf numFmtId="165" fontId="19" fillId="0" borderId="3" xfId="0" applyNumberFormat="1" applyFont="1" applyBorder="1"/>
    <xf numFmtId="164" fontId="19" fillId="0" borderId="7" xfId="0" applyNumberFormat="1" applyFont="1" applyBorder="1"/>
    <xf numFmtId="164" fontId="18" fillId="0" borderId="7" xfId="0" applyNumberFormat="1" applyFont="1" applyBorder="1"/>
    <xf numFmtId="165" fontId="19" fillId="0" borderId="7" xfId="0" applyNumberFormat="1" applyFont="1" applyBorder="1"/>
    <xf numFmtId="164" fontId="18" fillId="6" borderId="1" xfId="0" applyNumberFormat="1" applyFont="1" applyFill="1" applyBorder="1" applyAlignment="1">
      <alignment horizontal="center"/>
    </xf>
    <xf numFmtId="164" fontId="19" fillId="0" borderId="4" xfId="0" applyNumberFormat="1" applyFont="1" applyBorder="1"/>
    <xf numFmtId="165" fontId="19" fillId="4" borderId="8" xfId="0" applyNumberFormat="1" applyFont="1" applyFill="1" applyBorder="1"/>
    <xf numFmtId="165" fontId="19" fillId="0" borderId="8" xfId="0" applyNumberFormat="1" applyFont="1" applyBorder="1"/>
    <xf numFmtId="164" fontId="13" fillId="0" borderId="0" xfId="0" applyNumberFormat="1" applyFont="1"/>
    <xf numFmtId="164" fontId="7" fillId="0" borderId="0" xfId="0" applyNumberFormat="1" applyFont="1"/>
    <xf numFmtId="164" fontId="19" fillId="3" borderId="10" xfId="0" applyNumberFormat="1" applyFont="1" applyFill="1" applyBorder="1" applyAlignment="1">
      <alignment horizontal="left" vertical="center"/>
    </xf>
    <xf numFmtId="164" fontId="19" fillId="3" borderId="11" xfId="0" applyNumberFormat="1" applyFont="1" applyFill="1" applyBorder="1" applyAlignment="1">
      <alignment horizontal="center" vertical="center"/>
    </xf>
    <xf numFmtId="164" fontId="23" fillId="3" borderId="11" xfId="0" applyNumberFormat="1" applyFont="1" applyFill="1" applyBorder="1" applyAlignment="1">
      <alignment horizontal="center" vertical="center"/>
    </xf>
    <xf numFmtId="164" fontId="19" fillId="3" borderId="11" xfId="0" applyNumberFormat="1" applyFont="1" applyFill="1" applyBorder="1" applyAlignment="1">
      <alignment horizontal="center"/>
    </xf>
    <xf numFmtId="164" fontId="19" fillId="3" borderId="12" xfId="0" applyNumberFormat="1" applyFont="1" applyFill="1" applyBorder="1" applyAlignment="1">
      <alignment horizontal="center"/>
    </xf>
    <xf numFmtId="164" fontId="19" fillId="3" borderId="11" xfId="0" applyNumberFormat="1" applyFont="1" applyFill="1" applyBorder="1" applyAlignment="1">
      <alignment vertical="center"/>
    </xf>
    <xf numFmtId="164" fontId="19" fillId="3" borderId="12" xfId="0" applyNumberFormat="1" applyFont="1" applyFill="1" applyBorder="1" applyAlignment="1">
      <alignment vertical="center"/>
    </xf>
    <xf numFmtId="164" fontId="19" fillId="3" borderId="11" xfId="0" applyNumberFormat="1" applyFont="1" applyFill="1" applyBorder="1"/>
    <xf numFmtId="164" fontId="19" fillId="3" borderId="12" xfId="0" applyNumberFormat="1" applyFont="1" applyFill="1" applyBorder="1"/>
    <xf numFmtId="164" fontId="18" fillId="6" borderId="2" xfId="0" applyNumberFormat="1" applyFont="1" applyFill="1" applyBorder="1" applyAlignment="1">
      <alignment vertical="center"/>
    </xf>
    <xf numFmtId="164" fontId="19" fillId="6" borderId="10" xfId="0" applyNumberFormat="1" applyFont="1" applyFill="1" applyBorder="1" applyAlignment="1">
      <alignment vertical="center"/>
    </xf>
    <xf numFmtId="164" fontId="19" fillId="6" borderId="11" xfId="0" applyNumberFormat="1" applyFont="1" applyFill="1" applyBorder="1" applyAlignment="1">
      <alignment vertical="center"/>
    </xf>
    <xf numFmtId="164" fontId="18" fillId="6" borderId="13" xfId="0" applyNumberFormat="1" applyFont="1" applyFill="1" applyBorder="1" applyAlignment="1">
      <alignment vertical="center"/>
    </xf>
    <xf numFmtId="164" fontId="19" fillId="6" borderId="11" xfId="0" applyNumberFormat="1" applyFont="1" applyFill="1" applyBorder="1"/>
    <xf numFmtId="164" fontId="19" fillId="2" borderId="7" xfId="0" applyNumberFormat="1" applyFont="1" applyFill="1" applyBorder="1"/>
    <xf numFmtId="164" fontId="19" fillId="2" borderId="14" xfId="0" applyNumberFormat="1" applyFont="1" applyFill="1" applyBorder="1" applyAlignment="1">
      <alignment horizontal="center"/>
    </xf>
    <xf numFmtId="164" fontId="18" fillId="4" borderId="7" xfId="0" applyNumberFormat="1" applyFont="1" applyFill="1" applyBorder="1"/>
    <xf numFmtId="164" fontId="19" fillId="4" borderId="7" xfId="0" applyNumberFormat="1" applyFont="1" applyFill="1" applyBorder="1"/>
    <xf numFmtId="165" fontId="19" fillId="4" borderId="14" xfId="0" applyNumberFormat="1" applyFont="1" applyFill="1" applyBorder="1"/>
    <xf numFmtId="165" fontId="19" fillId="4" borderId="15" xfId="0" applyNumberFormat="1" applyFont="1" applyFill="1" applyBorder="1"/>
    <xf numFmtId="165" fontId="19" fillId="2" borderId="14" xfId="0" applyNumberFormat="1" applyFont="1" applyFill="1" applyBorder="1"/>
    <xf numFmtId="165" fontId="19" fillId="2" borderId="15" xfId="0" applyNumberFormat="1" applyFont="1" applyFill="1" applyBorder="1"/>
    <xf numFmtId="49" fontId="5" fillId="0" borderId="0" xfId="0" applyNumberFormat="1" applyFont="1"/>
    <xf numFmtId="164" fontId="24" fillId="0" borderId="0" xfId="0" applyNumberFormat="1" applyFont="1"/>
    <xf numFmtId="164" fontId="23" fillId="0" borderId="0" xfId="0" applyNumberFormat="1" applyFont="1"/>
    <xf numFmtId="164" fontId="18" fillId="0" borderId="0" xfId="0" applyNumberFormat="1" applyFont="1"/>
    <xf numFmtId="164" fontId="22" fillId="5" borderId="16" xfId="0" applyNumberFormat="1" applyFont="1" applyFill="1" applyBorder="1" applyAlignment="1">
      <alignment vertical="center"/>
    </xf>
    <xf numFmtId="164" fontId="22" fillId="5" borderId="5" xfId="0" applyNumberFormat="1" applyFont="1" applyFill="1" applyBorder="1" applyAlignment="1">
      <alignment vertical="center"/>
    </xf>
    <xf numFmtId="164" fontId="25" fillId="5" borderId="5" xfId="0" applyNumberFormat="1" applyFont="1" applyFill="1" applyBorder="1" applyAlignment="1">
      <alignment vertical="center"/>
    </xf>
    <xf numFmtId="164" fontId="25" fillId="5" borderId="17" xfId="0" applyNumberFormat="1" applyFont="1" applyFill="1" applyBorder="1" applyAlignment="1">
      <alignment vertical="center"/>
    </xf>
    <xf numFmtId="164" fontId="18" fillId="3" borderId="19" xfId="0" applyNumberFormat="1" applyFont="1" applyFill="1" applyBorder="1"/>
    <xf numFmtId="164" fontId="18" fillId="3" borderId="0" xfId="0" applyNumberFormat="1" applyFont="1" applyFill="1"/>
    <xf numFmtId="164" fontId="18" fillId="6" borderId="20" xfId="0" applyNumberFormat="1" applyFont="1" applyFill="1" applyBorder="1"/>
    <xf numFmtId="164" fontId="18" fillId="3" borderId="21" xfId="0" applyNumberFormat="1" applyFont="1" applyFill="1" applyBorder="1"/>
    <xf numFmtId="164" fontId="18" fillId="6" borderId="10" xfId="0" applyNumberFormat="1" applyFont="1" applyFill="1" applyBorder="1"/>
    <xf numFmtId="164" fontId="19" fillId="6" borderId="22" xfId="0" applyNumberFormat="1" applyFont="1" applyFill="1" applyBorder="1"/>
    <xf numFmtId="164" fontId="10" fillId="0" borderId="0" xfId="0" applyNumberFormat="1" applyFont="1" applyAlignment="1">
      <alignment vertical="top" wrapText="1"/>
    </xf>
    <xf numFmtId="164" fontId="5" fillId="0" borderId="0" xfId="0" applyNumberFormat="1" applyFont="1" applyAlignment="1">
      <alignment vertical="top" wrapText="1"/>
    </xf>
    <xf numFmtId="164" fontId="19" fillId="0" borderId="0" xfId="0" applyNumberFormat="1" applyFont="1" applyAlignment="1">
      <alignment vertical="top" wrapText="1"/>
    </xf>
    <xf numFmtId="164" fontId="19" fillId="3" borderId="19" xfId="0" applyNumberFormat="1" applyFont="1" applyFill="1" applyBorder="1" applyAlignment="1">
      <alignment vertical="top" wrapText="1"/>
    </xf>
    <xf numFmtId="164" fontId="18" fillId="3" borderId="23" xfId="0" applyNumberFormat="1" applyFont="1" applyFill="1" applyBorder="1" applyAlignment="1">
      <alignment vertical="top" wrapText="1"/>
    </xf>
    <xf numFmtId="164" fontId="18" fillId="6" borderId="24" xfId="0" applyNumberFormat="1" applyFont="1" applyFill="1" applyBorder="1" applyAlignment="1">
      <alignment vertical="top" wrapText="1"/>
    </xf>
    <xf numFmtId="164" fontId="18" fillId="6" borderId="1" xfId="0" applyNumberFormat="1" applyFont="1" applyFill="1" applyBorder="1" applyAlignment="1">
      <alignment vertical="top" wrapText="1"/>
    </xf>
    <xf numFmtId="164" fontId="18" fillId="6" borderId="2" xfId="0" applyNumberFormat="1" applyFont="1" applyFill="1" applyBorder="1" applyAlignment="1">
      <alignment vertical="top" wrapText="1"/>
    </xf>
    <xf numFmtId="164" fontId="19" fillId="3" borderId="21" xfId="0" applyNumberFormat="1" applyFont="1" applyFill="1" applyBorder="1" applyAlignment="1">
      <alignment vertical="top" wrapText="1"/>
    </xf>
    <xf numFmtId="164" fontId="18" fillId="6" borderId="25" xfId="0" applyNumberFormat="1" applyFont="1" applyFill="1" applyBorder="1" applyAlignment="1">
      <alignment vertical="top" wrapText="1"/>
    </xf>
    <xf numFmtId="164" fontId="19" fillId="0" borderId="26" xfId="0" applyNumberFormat="1" applyFont="1" applyBorder="1" applyAlignment="1">
      <alignment horizontal="center"/>
    </xf>
    <xf numFmtId="164" fontId="19" fillId="0" borderId="7" xfId="0" applyNumberFormat="1" applyFont="1" applyBorder="1" applyAlignment="1">
      <alignment horizontal="center"/>
    </xf>
    <xf numFmtId="164" fontId="19" fillId="0" borderId="27" xfId="0" applyNumberFormat="1" applyFont="1" applyBorder="1" applyAlignment="1">
      <alignment horizontal="center"/>
    </xf>
    <xf numFmtId="164" fontId="19" fillId="0" borderId="14" xfId="0" applyNumberFormat="1" applyFont="1" applyBorder="1" applyAlignment="1">
      <alignment horizontal="center"/>
    </xf>
    <xf numFmtId="164" fontId="19" fillId="0" borderId="15" xfId="0" applyNumberFormat="1" applyFont="1" applyBorder="1" applyAlignment="1">
      <alignment horizontal="center"/>
    </xf>
    <xf numFmtId="164" fontId="19" fillId="2" borderId="28" xfId="0" applyNumberFormat="1" applyFont="1" applyFill="1" applyBorder="1" applyAlignment="1">
      <alignment horizontal="center"/>
    </xf>
    <xf numFmtId="164" fontId="19" fillId="2" borderId="29" xfId="0" applyNumberFormat="1" applyFont="1" applyFill="1" applyBorder="1" applyAlignment="1">
      <alignment horizontal="center"/>
    </xf>
    <xf numFmtId="164" fontId="19" fillId="2" borderId="30" xfId="0" applyNumberFormat="1" applyFont="1" applyFill="1" applyBorder="1" applyAlignment="1">
      <alignment horizontal="center"/>
    </xf>
    <xf numFmtId="165" fontId="19" fillId="4" borderId="26" xfId="0" applyNumberFormat="1" applyFont="1" applyFill="1" applyBorder="1"/>
    <xf numFmtId="165" fontId="19" fillId="4" borderId="27" xfId="0" applyNumberFormat="1" applyFont="1" applyFill="1" applyBorder="1"/>
    <xf numFmtId="165" fontId="19" fillId="4" borderId="28" xfId="0" applyNumberFormat="1" applyFont="1" applyFill="1" applyBorder="1"/>
    <xf numFmtId="165" fontId="19" fillId="4" borderId="30" xfId="0" applyNumberFormat="1" applyFont="1" applyFill="1" applyBorder="1"/>
    <xf numFmtId="165" fontId="19" fillId="0" borderId="26" xfId="0" applyNumberFormat="1" applyFont="1" applyBorder="1"/>
    <xf numFmtId="165" fontId="19" fillId="0" borderId="27" xfId="0" applyNumberFormat="1" applyFont="1" applyBorder="1"/>
    <xf numFmtId="165" fontId="19" fillId="0" borderId="14" xfId="0" applyNumberFormat="1" applyFont="1" applyBorder="1"/>
    <xf numFmtId="165" fontId="19" fillId="0" borderId="15" xfId="0" applyNumberFormat="1" applyFont="1" applyBorder="1"/>
    <xf numFmtId="165" fontId="19" fillId="0" borderId="28" xfId="0" applyNumberFormat="1" applyFont="1" applyBorder="1"/>
    <xf numFmtId="165" fontId="19" fillId="0" borderId="30" xfId="0" applyNumberFormat="1" applyFont="1" applyBorder="1"/>
    <xf numFmtId="164" fontId="19" fillId="6" borderId="10" xfId="0" applyNumberFormat="1" applyFont="1" applyFill="1" applyBorder="1"/>
    <xf numFmtId="164" fontId="19" fillId="6" borderId="31" xfId="0" applyNumberFormat="1" applyFont="1" applyFill="1" applyBorder="1"/>
    <xf numFmtId="165" fontId="19" fillId="4" borderId="32" xfId="0" applyNumberFormat="1" applyFont="1" applyFill="1" applyBorder="1"/>
    <xf numFmtId="165" fontId="19" fillId="4" borderId="33" xfId="0" applyNumberFormat="1" applyFont="1" applyFill="1" applyBorder="1"/>
    <xf numFmtId="165" fontId="19" fillId="4" borderId="34" xfId="0" applyNumberFormat="1" applyFont="1" applyFill="1" applyBorder="1"/>
    <xf numFmtId="165" fontId="19" fillId="0" borderId="32" xfId="0" applyNumberFormat="1" applyFont="1" applyBorder="1"/>
    <xf numFmtId="165" fontId="19" fillId="0" borderId="33" xfId="0" applyNumberFormat="1" applyFont="1" applyBorder="1"/>
    <xf numFmtId="165" fontId="19" fillId="0" borderId="34" xfId="0" applyNumberFormat="1" applyFont="1" applyBorder="1"/>
    <xf numFmtId="164" fontId="26" fillId="0" borderId="0" xfId="0" applyNumberFormat="1" applyFont="1"/>
    <xf numFmtId="0" fontId="0" fillId="0" borderId="40" xfId="0" applyBorder="1"/>
    <xf numFmtId="164" fontId="19" fillId="2" borderId="41" xfId="0" applyNumberFormat="1" applyFont="1" applyFill="1" applyBorder="1"/>
    <xf numFmtId="164" fontId="18" fillId="2" borderId="41" xfId="0" applyNumberFormat="1" applyFont="1" applyFill="1" applyBorder="1"/>
    <xf numFmtId="164" fontId="5" fillId="0" borderId="42" xfId="0" applyNumberFormat="1" applyFont="1" applyBorder="1"/>
    <xf numFmtId="0" fontId="19" fillId="0" borderId="5" xfId="0" applyFont="1" applyBorder="1" applyAlignment="1">
      <alignment horizontal="left"/>
    </xf>
    <xf numFmtId="0" fontId="15" fillId="2" borderId="0" xfId="0" applyFont="1" applyFill="1" applyAlignment="1">
      <alignment vertical="top"/>
    </xf>
    <xf numFmtId="0" fontId="17" fillId="2" borderId="0" xfId="0" applyFont="1" applyFill="1"/>
    <xf numFmtId="165" fontId="19" fillId="4" borderId="43" xfId="0" applyNumberFormat="1" applyFont="1" applyFill="1" applyBorder="1" applyAlignment="1">
      <alignment horizontal="right"/>
    </xf>
    <xf numFmtId="0" fontId="0" fillId="0" borderId="0" xfId="0" applyAlignment="1">
      <alignment horizontal="left" vertical="center"/>
    </xf>
    <xf numFmtId="164" fontId="19" fillId="0" borderId="44" xfId="0" applyNumberFormat="1" applyFont="1" applyBorder="1" applyAlignment="1">
      <alignment horizontal="center" vertical="center"/>
    </xf>
    <xf numFmtId="165" fontId="19" fillId="4" borderId="45" xfId="0" applyNumberFormat="1" applyFont="1" applyFill="1" applyBorder="1" applyAlignment="1">
      <alignment horizontal="right" vertical="center"/>
    </xf>
    <xf numFmtId="164" fontId="19" fillId="0" borderId="43" xfId="0" applyNumberFormat="1" applyFont="1" applyBorder="1" applyAlignment="1">
      <alignment horizontal="center"/>
    </xf>
    <xf numFmtId="164" fontId="19" fillId="0" borderId="46" xfId="0" applyNumberFormat="1" applyFont="1" applyBorder="1" applyAlignment="1">
      <alignment horizontal="center" vertical="center"/>
    </xf>
    <xf numFmtId="165" fontId="19" fillId="4" borderId="36" xfId="0" applyNumberFormat="1" applyFont="1" applyFill="1" applyBorder="1" applyAlignment="1">
      <alignment horizontal="right" vertical="center"/>
    </xf>
    <xf numFmtId="164" fontId="19" fillId="0" borderId="36" xfId="0" applyNumberFormat="1" applyFont="1" applyBorder="1" applyAlignment="1">
      <alignment horizontal="center" vertical="center"/>
    </xf>
    <xf numFmtId="164" fontId="19" fillId="0" borderId="48" xfId="0" applyNumberFormat="1" applyFont="1" applyBorder="1" applyAlignment="1">
      <alignment horizontal="left" vertical="center" wrapText="1"/>
    </xf>
    <xf numFmtId="164" fontId="19" fillId="0" borderId="49" xfId="0" applyNumberFormat="1" applyFont="1" applyBorder="1" applyAlignment="1">
      <alignment horizontal="left" vertical="center" wrapText="1"/>
    </xf>
    <xf numFmtId="165" fontId="19" fillId="4" borderId="44" xfId="0" applyNumberFormat="1" applyFont="1" applyFill="1" applyBorder="1" applyAlignment="1">
      <alignment horizontal="right" vertical="center"/>
    </xf>
    <xf numFmtId="165" fontId="19" fillId="4" borderId="46" xfId="0" applyNumberFormat="1" applyFont="1" applyFill="1" applyBorder="1" applyAlignment="1">
      <alignment horizontal="right" vertical="center"/>
    </xf>
    <xf numFmtId="0" fontId="28" fillId="0" borderId="0" xfId="0" applyFont="1"/>
    <xf numFmtId="0" fontId="29" fillId="8" borderId="0" xfId="0" applyFont="1" applyFill="1"/>
    <xf numFmtId="0" fontId="30" fillId="0" borderId="0" xfId="0" applyFont="1"/>
    <xf numFmtId="0" fontId="29" fillId="4" borderId="0" xfId="0" applyFont="1" applyFill="1"/>
    <xf numFmtId="0" fontId="29" fillId="7" borderId="0" xfId="0" applyFont="1" applyFill="1"/>
    <xf numFmtId="0" fontId="9" fillId="2" borderId="0" xfId="0" applyFont="1" applyFill="1"/>
    <xf numFmtId="0" fontId="31" fillId="0" borderId="0" xfId="0" applyFont="1"/>
    <xf numFmtId="166" fontId="0" fillId="8" borderId="0" xfId="0" applyNumberFormat="1" applyFill="1" applyAlignment="1">
      <alignment horizontal="left"/>
    </xf>
    <xf numFmtId="166" fontId="32" fillId="0" borderId="0" xfId="0" applyNumberFormat="1" applyFont="1" applyAlignment="1">
      <alignment horizontal="left"/>
    </xf>
    <xf numFmtId="166" fontId="31" fillId="0" borderId="0" xfId="0" applyNumberFormat="1" applyFont="1" applyAlignment="1">
      <alignment horizontal="left"/>
    </xf>
    <xf numFmtId="0" fontId="0" fillId="4" borderId="0" xfId="0" applyFill="1"/>
    <xf numFmtId="0" fontId="32" fillId="0" borderId="0" xfId="0" applyFont="1"/>
    <xf numFmtId="0" fontId="0" fillId="7" borderId="0" xfId="0" applyFill="1"/>
    <xf numFmtId="0" fontId="0" fillId="8" borderId="0" xfId="0" applyFill="1" applyAlignment="1">
      <alignment horizontal="left"/>
    </xf>
    <xf numFmtId="0" fontId="32" fillId="0" borderId="0" xfId="0" applyFont="1" applyAlignment="1">
      <alignment horizontal="left"/>
    </xf>
    <xf numFmtId="0" fontId="31" fillId="0" borderId="0" xfId="0" applyFont="1" applyAlignment="1">
      <alignment horizontal="left"/>
    </xf>
    <xf numFmtId="49" fontId="0" fillId="9" borderId="0" xfId="0" applyNumberFormat="1" applyFill="1"/>
    <xf numFmtId="0" fontId="0" fillId="8" borderId="0" xfId="0" applyFill="1"/>
    <xf numFmtId="49" fontId="0" fillId="10" borderId="0" xfId="0" applyNumberFormat="1" applyFill="1"/>
    <xf numFmtId="0" fontId="0" fillId="10" borderId="0" xfId="0" applyFill="1"/>
    <xf numFmtId="166" fontId="0" fillId="4" borderId="0" xfId="0" applyNumberFormat="1" applyFill="1" applyAlignment="1">
      <alignment horizontal="left"/>
    </xf>
    <xf numFmtId="49" fontId="0" fillId="8" borderId="0" xfId="0" applyNumberFormat="1" applyFill="1"/>
    <xf numFmtId="49" fontId="32" fillId="0" borderId="0" xfId="0" applyNumberFormat="1" applyFont="1"/>
    <xf numFmtId="49" fontId="31" fillId="0" borderId="0" xfId="0" applyNumberFormat="1" applyFont="1"/>
    <xf numFmtId="0" fontId="10" fillId="4" borderId="0" xfId="0" applyFont="1" applyFill="1"/>
    <xf numFmtId="0" fontId="10" fillId="0" borderId="0" xfId="0" applyFont="1"/>
    <xf numFmtId="0" fontId="6" fillId="8" borderId="0" xfId="0" applyFont="1" applyFill="1"/>
    <xf numFmtId="0" fontId="6" fillId="11" borderId="0" xfId="0" applyFont="1" applyFill="1"/>
    <xf numFmtId="164" fontId="19" fillId="0" borderId="52" xfId="0" applyNumberFormat="1" applyFont="1" applyBorder="1" applyAlignment="1">
      <alignment horizontal="center"/>
    </xf>
    <xf numFmtId="164" fontId="16" fillId="5" borderId="55" xfId="0" applyNumberFormat="1" applyFont="1" applyFill="1" applyBorder="1" applyAlignment="1">
      <alignment vertical="center"/>
    </xf>
    <xf numFmtId="164" fontId="19" fillId="0" borderId="54" xfId="0" applyNumberFormat="1" applyFont="1" applyBorder="1" applyAlignment="1">
      <alignment horizontal="center"/>
    </xf>
    <xf numFmtId="165" fontId="19" fillId="4" borderId="58" xfId="0" applyNumberFormat="1" applyFont="1" applyFill="1" applyBorder="1" applyAlignment="1">
      <alignment horizontal="right"/>
    </xf>
    <xf numFmtId="165" fontId="19" fillId="2" borderId="59" xfId="0" applyNumberFormat="1" applyFont="1" applyFill="1" applyBorder="1" applyAlignment="1">
      <alignment horizontal="right"/>
    </xf>
    <xf numFmtId="165" fontId="19" fillId="2" borderId="60" xfId="0" applyNumberFormat="1" applyFont="1" applyFill="1" applyBorder="1" applyAlignment="1">
      <alignment horizontal="right" vertical="center"/>
    </xf>
    <xf numFmtId="164" fontId="16" fillId="5" borderId="56" xfId="0" applyNumberFormat="1" applyFont="1" applyFill="1" applyBorder="1" applyAlignment="1">
      <alignment vertical="center"/>
    </xf>
    <xf numFmtId="165" fontId="19" fillId="2" borderId="62" xfId="0" applyNumberFormat="1" applyFont="1" applyFill="1" applyBorder="1" applyAlignment="1">
      <alignment horizontal="right"/>
    </xf>
    <xf numFmtId="165" fontId="19" fillId="2" borderId="64" xfId="0" applyNumberFormat="1" applyFont="1" applyFill="1" applyBorder="1" applyAlignment="1">
      <alignment horizontal="right" vertical="center"/>
    </xf>
    <xf numFmtId="165" fontId="19" fillId="2" borderId="66" xfId="0" applyNumberFormat="1" applyFont="1" applyFill="1" applyBorder="1" applyAlignment="1">
      <alignment horizontal="right" vertical="center"/>
    </xf>
    <xf numFmtId="165" fontId="19" fillId="4" borderId="67" xfId="0" applyNumberFormat="1" applyFont="1" applyFill="1" applyBorder="1" applyAlignment="1">
      <alignment horizontal="right" vertical="center"/>
    </xf>
    <xf numFmtId="165" fontId="19" fillId="2" borderId="68" xfId="0" applyNumberFormat="1" applyFont="1" applyFill="1" applyBorder="1" applyAlignment="1">
      <alignment horizontal="right" vertical="center"/>
    </xf>
    <xf numFmtId="165" fontId="19" fillId="2" borderId="7" xfId="0" applyNumberFormat="1" applyFont="1" applyFill="1" applyBorder="1"/>
    <xf numFmtId="0" fontId="27" fillId="0" borderId="0" xfId="0" applyFont="1"/>
    <xf numFmtId="164" fontId="20" fillId="0" borderId="57" xfId="0" applyNumberFormat="1" applyFont="1" applyBorder="1"/>
    <xf numFmtId="164" fontId="19" fillId="0" borderId="0" xfId="0" applyNumberFormat="1" applyFont="1" applyAlignment="1">
      <alignment horizontal="left" vertical="center" wrapText="1"/>
    </xf>
    <xf numFmtId="164" fontId="19" fillId="0" borderId="67" xfId="0" applyNumberFormat="1" applyFont="1" applyBorder="1" applyAlignment="1">
      <alignment horizontal="center" vertical="center"/>
    </xf>
    <xf numFmtId="164" fontId="19" fillId="0" borderId="54" xfId="0" applyNumberFormat="1" applyFont="1" applyBorder="1" applyAlignment="1">
      <alignment horizontal="center" vertical="center"/>
    </xf>
    <xf numFmtId="165" fontId="19" fillId="4" borderId="58" xfId="0" applyNumberFormat="1" applyFont="1" applyFill="1" applyBorder="1" applyAlignment="1">
      <alignment horizontal="right" vertical="center"/>
    </xf>
    <xf numFmtId="165" fontId="19" fillId="2" borderId="59" xfId="0" applyNumberFormat="1" applyFont="1" applyFill="1" applyBorder="1" applyAlignment="1">
      <alignment horizontal="right" vertical="center"/>
    </xf>
    <xf numFmtId="165" fontId="19" fillId="2" borderId="71" xfId="0" applyNumberFormat="1" applyFont="1" applyFill="1" applyBorder="1" applyAlignment="1">
      <alignment horizontal="right" vertical="center"/>
    </xf>
    <xf numFmtId="0" fontId="37" fillId="0" borderId="0" xfId="0" applyFont="1"/>
    <xf numFmtId="0" fontId="38" fillId="0" borderId="0" xfId="0" applyFont="1"/>
    <xf numFmtId="164" fontId="18" fillId="12" borderId="2" xfId="0" applyNumberFormat="1" applyFont="1" applyFill="1" applyBorder="1" applyAlignment="1">
      <alignment horizontal="center" vertical="center" wrapText="1"/>
    </xf>
    <xf numFmtId="164" fontId="18" fillId="13" borderId="2" xfId="0" applyNumberFormat="1" applyFont="1" applyFill="1" applyBorder="1" applyAlignment="1">
      <alignment horizontal="center" vertical="center" wrapText="1"/>
    </xf>
    <xf numFmtId="164" fontId="19" fillId="0" borderId="51" xfId="0" applyNumberFormat="1" applyFont="1" applyBorder="1" applyAlignment="1">
      <alignment horizontal="left" vertical="center" wrapText="1"/>
    </xf>
    <xf numFmtId="164" fontId="19" fillId="13" borderId="69" xfId="0" applyNumberFormat="1" applyFont="1" applyFill="1" applyBorder="1" applyAlignment="1">
      <alignment horizontal="left"/>
    </xf>
    <xf numFmtId="164" fontId="19" fillId="13" borderId="16" xfId="0" applyNumberFormat="1" applyFont="1" applyFill="1" applyBorder="1" applyAlignment="1">
      <alignment horizontal="left"/>
    </xf>
    <xf numFmtId="164" fontId="19" fillId="13" borderId="18" xfId="0" applyNumberFormat="1" applyFont="1" applyFill="1" applyBorder="1" applyAlignment="1">
      <alignment horizontal="left"/>
    </xf>
    <xf numFmtId="164" fontId="36" fillId="0" borderId="0" xfId="0" applyNumberFormat="1" applyFont="1"/>
    <xf numFmtId="164" fontId="34" fillId="0" borderId="63" xfId="0" applyNumberFormat="1" applyFont="1" applyBorder="1" applyAlignment="1">
      <alignment horizontal="left" vertical="center" wrapText="1"/>
    </xf>
    <xf numFmtId="164" fontId="19" fillId="0" borderId="63" xfId="0" applyNumberFormat="1" applyFont="1" applyBorder="1" applyAlignment="1">
      <alignment horizontal="left" vertical="center" wrapText="1"/>
    </xf>
    <xf numFmtId="164" fontId="19" fillId="0" borderId="55" xfId="0" applyNumberFormat="1" applyFont="1" applyBorder="1" applyAlignment="1">
      <alignment horizontal="left" vertical="center" wrapText="1"/>
    </xf>
    <xf numFmtId="164" fontId="35" fillId="0" borderId="47" xfId="0" applyNumberFormat="1" applyFont="1" applyBorder="1" applyAlignment="1">
      <alignment horizontal="left" vertical="center" wrapText="1"/>
    </xf>
    <xf numFmtId="164" fontId="19" fillId="0" borderId="65" xfId="0" applyNumberFormat="1" applyFont="1" applyBorder="1" applyAlignment="1">
      <alignment vertical="center" wrapText="1"/>
    </xf>
    <xf numFmtId="164" fontId="33" fillId="0" borderId="48" xfId="0" applyNumberFormat="1" applyFont="1" applyBorder="1" applyAlignment="1">
      <alignment horizontal="left" vertical="center" wrapText="1"/>
    </xf>
    <xf numFmtId="164" fontId="20" fillId="0" borderId="61" xfId="0" applyNumberFormat="1" applyFont="1" applyBorder="1"/>
    <xf numFmtId="164" fontId="19" fillId="0" borderId="47" xfId="0" applyNumberFormat="1" applyFont="1" applyBorder="1" applyAlignment="1">
      <alignment horizontal="left" vertical="center" wrapText="1"/>
    </xf>
    <xf numFmtId="164" fontId="19" fillId="0" borderId="70" xfId="0" applyNumberFormat="1" applyFont="1" applyBorder="1" applyAlignment="1">
      <alignment horizontal="left" vertical="center" wrapText="1"/>
    </xf>
    <xf numFmtId="164" fontId="33" fillId="0" borderId="63" xfId="0" applyNumberFormat="1" applyFont="1" applyBorder="1" applyAlignment="1">
      <alignment vertical="top" wrapText="1"/>
    </xf>
    <xf numFmtId="164" fontId="35" fillId="0" borderId="72" xfId="0" applyNumberFormat="1" applyFont="1" applyBorder="1" applyAlignment="1">
      <alignment horizontal="left" vertical="center" wrapText="1"/>
    </xf>
    <xf numFmtId="164" fontId="33" fillId="0" borderId="72" xfId="0" applyNumberFormat="1" applyFont="1" applyBorder="1" applyAlignment="1">
      <alignment horizontal="left" vertical="center" wrapText="1"/>
    </xf>
    <xf numFmtId="164" fontId="20" fillId="0" borderId="76" xfId="0" applyNumberFormat="1" applyFont="1" applyBorder="1"/>
    <xf numFmtId="164" fontId="19" fillId="0" borderId="77" xfId="0" applyNumberFormat="1" applyFont="1" applyBorder="1" applyAlignment="1">
      <alignment horizontal="center" vertical="center"/>
    </xf>
    <xf numFmtId="164" fontId="19" fillId="0" borderId="74" xfId="0" applyNumberFormat="1" applyFont="1" applyBorder="1" applyAlignment="1">
      <alignment horizontal="left" vertical="center" wrapText="1"/>
    </xf>
    <xf numFmtId="164" fontId="19" fillId="0" borderId="58" xfId="0" applyNumberFormat="1" applyFont="1" applyBorder="1" applyAlignment="1">
      <alignment horizontal="center"/>
    </xf>
    <xf numFmtId="164" fontId="19" fillId="0" borderId="58" xfId="0" applyNumberFormat="1" applyFont="1" applyBorder="1" applyAlignment="1">
      <alignment horizontal="center" vertical="center"/>
    </xf>
    <xf numFmtId="164" fontId="20" fillId="0" borderId="76" xfId="0" applyNumberFormat="1" applyFont="1" applyBorder="1" applyAlignment="1">
      <alignment vertical="center"/>
    </xf>
    <xf numFmtId="164" fontId="19" fillId="2" borderId="78" xfId="0" applyNumberFormat="1" applyFont="1" applyFill="1" applyBorder="1"/>
    <xf numFmtId="165" fontId="19" fillId="4" borderId="29" xfId="0" applyNumberFormat="1" applyFont="1" applyFill="1" applyBorder="1"/>
    <xf numFmtId="164" fontId="18" fillId="2" borderId="79" xfId="0" applyNumberFormat="1" applyFont="1" applyFill="1" applyBorder="1"/>
    <xf numFmtId="164" fontId="19" fillId="4" borderId="80" xfId="0" applyNumberFormat="1" applyFont="1" applyFill="1" applyBorder="1"/>
    <xf numFmtId="164" fontId="19" fillId="2" borderId="80" xfId="0" applyNumberFormat="1" applyFont="1" applyFill="1" applyBorder="1"/>
    <xf numFmtId="164" fontId="19" fillId="2" borderId="81" xfId="0" applyNumberFormat="1" applyFont="1" applyFill="1" applyBorder="1" applyAlignment="1">
      <alignment horizontal="center"/>
    </xf>
    <xf numFmtId="164" fontId="19" fillId="2" borderId="82" xfId="0" applyNumberFormat="1" applyFont="1" applyFill="1" applyBorder="1" applyAlignment="1">
      <alignment horizontal="center"/>
    </xf>
    <xf numFmtId="164" fontId="19" fillId="2" borderId="83" xfId="0" applyNumberFormat="1" applyFont="1" applyFill="1" applyBorder="1" applyAlignment="1">
      <alignment horizontal="center"/>
    </xf>
    <xf numFmtId="164" fontId="19" fillId="2" borderId="84" xfId="0" applyNumberFormat="1" applyFont="1" applyFill="1" applyBorder="1" applyAlignment="1">
      <alignment horizontal="center"/>
    </xf>
    <xf numFmtId="165" fontId="19" fillId="4" borderId="85" xfId="0" applyNumberFormat="1" applyFont="1" applyFill="1" applyBorder="1"/>
    <xf numFmtId="165" fontId="19" fillId="4" borderId="86" xfId="0" applyNumberFormat="1" applyFont="1" applyFill="1" applyBorder="1"/>
    <xf numFmtId="165" fontId="19" fillId="2" borderId="85" xfId="0" applyNumberFormat="1" applyFont="1" applyFill="1" applyBorder="1"/>
    <xf numFmtId="165" fontId="19" fillId="2" borderId="86" xfId="0" applyNumberFormat="1" applyFont="1" applyFill="1" applyBorder="1"/>
    <xf numFmtId="164" fontId="19" fillId="0" borderId="78" xfId="0" applyNumberFormat="1" applyFont="1" applyBorder="1"/>
    <xf numFmtId="164" fontId="18" fillId="0" borderId="78" xfId="0" applyNumberFormat="1" applyFont="1" applyBorder="1"/>
    <xf numFmtId="165" fontId="19" fillId="0" borderId="29" xfId="0" applyNumberFormat="1" applyFont="1" applyBorder="1"/>
    <xf numFmtId="164" fontId="19" fillId="0" borderId="87" xfId="0" applyNumberFormat="1" applyFont="1" applyBorder="1" applyAlignment="1">
      <alignment horizontal="center"/>
    </xf>
    <xf numFmtId="164" fontId="19" fillId="0" borderId="78" xfId="0" applyNumberFormat="1" applyFont="1" applyBorder="1" applyAlignment="1">
      <alignment horizontal="center"/>
    </xf>
    <xf numFmtId="164" fontId="19" fillId="0" borderId="88" xfId="0" applyNumberFormat="1" applyFont="1" applyBorder="1" applyAlignment="1">
      <alignment horizontal="center"/>
    </xf>
    <xf numFmtId="164" fontId="19" fillId="0" borderId="82" xfId="0" applyNumberFormat="1" applyFont="1" applyBorder="1" applyAlignment="1">
      <alignment horizontal="center"/>
    </xf>
    <xf numFmtId="164" fontId="19" fillId="0" borderId="83" xfId="0" applyNumberFormat="1" applyFont="1" applyBorder="1" applyAlignment="1">
      <alignment horizontal="center"/>
    </xf>
    <xf numFmtId="164" fontId="19" fillId="0" borderId="84" xfId="0" applyNumberFormat="1" applyFont="1" applyBorder="1" applyAlignment="1">
      <alignment horizontal="center"/>
    </xf>
    <xf numFmtId="165" fontId="19" fillId="4" borderId="89" xfId="0" applyNumberFormat="1" applyFont="1" applyFill="1" applyBorder="1"/>
    <xf numFmtId="165" fontId="19" fillId="0" borderId="89" xfId="0" applyNumberFormat="1" applyFont="1" applyBorder="1"/>
    <xf numFmtId="165" fontId="19" fillId="0" borderId="86" xfId="0" applyNumberFormat="1" applyFont="1" applyBorder="1"/>
    <xf numFmtId="164" fontId="18" fillId="3" borderId="6" xfId="0" applyNumberFormat="1" applyFont="1" applyFill="1" applyBorder="1"/>
    <xf numFmtId="164" fontId="19" fillId="3" borderId="6" xfId="0" applyNumberFormat="1" applyFont="1" applyFill="1" applyBorder="1" applyAlignment="1">
      <alignment vertical="top" wrapText="1"/>
    </xf>
    <xf numFmtId="164" fontId="22" fillId="5" borderId="90" xfId="0" applyNumberFormat="1" applyFont="1" applyFill="1" applyBorder="1" applyAlignment="1">
      <alignment vertical="center"/>
    </xf>
    <xf numFmtId="164" fontId="25" fillId="5" borderId="91" xfId="0" applyNumberFormat="1" applyFont="1" applyFill="1" applyBorder="1" applyAlignment="1">
      <alignment vertical="center"/>
    </xf>
    <xf numFmtId="164" fontId="25" fillId="5" borderId="92" xfId="0" applyNumberFormat="1" applyFont="1" applyFill="1" applyBorder="1" applyAlignment="1">
      <alignment vertical="center"/>
    </xf>
    <xf numFmtId="164" fontId="18" fillId="3" borderId="93" xfId="0" applyNumberFormat="1" applyFont="1" applyFill="1" applyBorder="1"/>
    <xf numFmtId="164" fontId="19" fillId="6" borderId="94" xfId="0" applyNumberFormat="1" applyFont="1" applyFill="1" applyBorder="1"/>
    <xf numFmtId="164" fontId="19" fillId="3" borderId="95" xfId="0" applyNumberFormat="1" applyFont="1" applyFill="1" applyBorder="1" applyAlignment="1">
      <alignment vertical="top" wrapText="1"/>
    </xf>
    <xf numFmtId="164" fontId="18" fillId="3" borderId="96" xfId="0" applyNumberFormat="1" applyFont="1" applyFill="1" applyBorder="1" applyAlignment="1">
      <alignment vertical="top" wrapText="1"/>
    </xf>
    <xf numFmtId="164" fontId="18" fillId="6" borderId="97" xfId="0" applyNumberFormat="1" applyFont="1" applyFill="1" applyBorder="1" applyAlignment="1">
      <alignment vertical="top" wrapText="1"/>
    </xf>
    <xf numFmtId="164" fontId="18" fillId="6" borderId="98" xfId="0" applyNumberFormat="1" applyFont="1" applyFill="1" applyBorder="1" applyAlignment="1">
      <alignment vertical="top" wrapText="1"/>
    </xf>
    <xf numFmtId="164" fontId="18" fillId="6" borderId="99" xfId="0" applyNumberFormat="1" applyFont="1" applyFill="1" applyBorder="1" applyAlignment="1">
      <alignment vertical="top" wrapText="1"/>
    </xf>
    <xf numFmtId="164" fontId="18" fillId="6" borderId="100" xfId="0" applyNumberFormat="1" applyFont="1" applyFill="1" applyBorder="1" applyAlignment="1">
      <alignment vertical="top" wrapText="1"/>
    </xf>
    <xf numFmtId="0" fontId="19" fillId="6" borderId="101" xfId="0" applyFont="1" applyFill="1" applyBorder="1"/>
    <xf numFmtId="0" fontId="19" fillId="6" borderId="102" xfId="0" applyFont="1" applyFill="1" applyBorder="1"/>
    <xf numFmtId="164" fontId="22" fillId="3" borderId="93" xfId="0" applyNumberFormat="1" applyFont="1" applyFill="1" applyBorder="1" applyAlignment="1">
      <alignment vertical="center"/>
    </xf>
    <xf numFmtId="164" fontId="19" fillId="3" borderId="93" xfId="0" applyNumberFormat="1" applyFont="1" applyFill="1" applyBorder="1" applyAlignment="1">
      <alignment vertical="center"/>
    </xf>
    <xf numFmtId="164" fontId="19" fillId="6" borderId="0" xfId="0" applyNumberFormat="1" applyFont="1" applyFill="1"/>
    <xf numFmtId="164" fontId="19" fillId="6" borderId="99" xfId="0" applyNumberFormat="1" applyFont="1" applyFill="1" applyBorder="1" applyAlignment="1">
      <alignment vertical="top" wrapText="1"/>
    </xf>
    <xf numFmtId="164" fontId="18" fillId="3" borderId="99" xfId="0" applyNumberFormat="1" applyFont="1" applyFill="1" applyBorder="1" applyAlignment="1">
      <alignment vertical="top" wrapText="1"/>
    </xf>
    <xf numFmtId="164" fontId="18" fillId="3" borderId="105" xfId="0" applyNumberFormat="1" applyFont="1" applyFill="1" applyBorder="1" applyAlignment="1">
      <alignment vertical="top" wrapText="1"/>
    </xf>
    <xf numFmtId="164" fontId="18" fillId="3" borderId="106" xfId="0" applyNumberFormat="1" applyFont="1" applyFill="1" applyBorder="1" applyAlignment="1">
      <alignment vertical="top" wrapText="1"/>
    </xf>
    <xf numFmtId="164" fontId="19" fillId="6" borderId="98" xfId="0" applyNumberFormat="1" applyFont="1" applyFill="1" applyBorder="1" applyAlignment="1">
      <alignment vertical="top" wrapText="1"/>
    </xf>
    <xf numFmtId="164" fontId="19" fillId="5" borderId="91" xfId="0" applyNumberFormat="1" applyFont="1" applyFill="1" applyBorder="1"/>
    <xf numFmtId="164" fontId="19" fillId="5" borderId="107" xfId="0" applyNumberFormat="1" applyFont="1" applyFill="1" applyBorder="1"/>
    <xf numFmtId="164" fontId="18" fillId="6" borderId="93" xfId="0" applyNumberFormat="1" applyFont="1" applyFill="1" applyBorder="1"/>
    <xf numFmtId="164" fontId="19" fillId="6" borderId="95" xfId="0" applyNumberFormat="1" applyFont="1" applyFill="1" applyBorder="1"/>
    <xf numFmtId="164" fontId="18" fillId="6" borderId="98" xfId="0" applyNumberFormat="1" applyFont="1" applyFill="1" applyBorder="1"/>
    <xf numFmtId="164" fontId="18" fillId="6" borderId="111" xfId="0" applyNumberFormat="1" applyFont="1" applyFill="1" applyBorder="1"/>
    <xf numFmtId="164" fontId="19" fillId="0" borderId="112" xfId="0" applyNumberFormat="1" applyFont="1" applyBorder="1" applyAlignment="1">
      <alignment horizontal="center"/>
    </xf>
    <xf numFmtId="164" fontId="19" fillId="0" borderId="113" xfId="0" applyNumberFormat="1" applyFont="1" applyBorder="1" applyAlignment="1">
      <alignment horizontal="center"/>
    </xf>
    <xf numFmtId="164" fontId="19" fillId="0" borderId="107" xfId="0" applyNumberFormat="1" applyFont="1" applyBorder="1" applyAlignment="1">
      <alignment horizontal="center"/>
    </xf>
    <xf numFmtId="164" fontId="19" fillId="0" borderId="114" xfId="0" applyNumberFormat="1" applyFont="1" applyBorder="1" applyAlignment="1">
      <alignment horizontal="center"/>
    </xf>
    <xf numFmtId="164" fontId="19" fillId="0" borderId="92" xfId="0" applyNumberFormat="1" applyFont="1" applyBorder="1" applyAlignment="1">
      <alignment horizontal="center"/>
    </xf>
    <xf numFmtId="165" fontId="19" fillId="4" borderId="80" xfId="0" applyNumberFormat="1" applyFont="1" applyFill="1" applyBorder="1"/>
    <xf numFmtId="165" fontId="19" fillId="0" borderId="85" xfId="0" applyNumberFormat="1" applyFont="1" applyBorder="1"/>
    <xf numFmtId="165" fontId="19" fillId="0" borderId="80" xfId="0" applyNumberFormat="1" applyFont="1" applyBorder="1"/>
    <xf numFmtId="164" fontId="19" fillId="0" borderId="80" xfId="0" applyNumberFormat="1" applyFont="1" applyBorder="1"/>
    <xf numFmtId="164" fontId="18" fillId="0" borderId="79" xfId="0" applyNumberFormat="1" applyFont="1" applyBorder="1"/>
    <xf numFmtId="164" fontId="22" fillId="5" borderId="115" xfId="0" applyNumberFormat="1" applyFont="1" applyFill="1" applyBorder="1" applyAlignment="1">
      <alignment vertical="center"/>
    </xf>
    <xf numFmtId="164" fontId="22" fillId="5" borderId="116" xfId="0" applyNumberFormat="1" applyFont="1" applyFill="1" applyBorder="1" applyAlignment="1">
      <alignment horizontal="center" vertical="center"/>
    </xf>
    <xf numFmtId="164" fontId="22" fillId="5" borderId="117" xfId="0" applyNumberFormat="1" applyFont="1" applyFill="1" applyBorder="1" applyAlignment="1">
      <alignment vertical="center"/>
    </xf>
    <xf numFmtId="164" fontId="18" fillId="3" borderId="120" xfId="0" applyNumberFormat="1" applyFont="1" applyFill="1" applyBorder="1"/>
    <xf numFmtId="164" fontId="18" fillId="13" borderId="123" xfId="0" applyNumberFormat="1" applyFont="1" applyFill="1" applyBorder="1" applyAlignment="1">
      <alignment horizontal="left" vertical="center" wrapText="1"/>
    </xf>
    <xf numFmtId="164" fontId="19" fillId="13" borderId="124" xfId="0" applyNumberFormat="1" applyFont="1" applyFill="1" applyBorder="1" applyAlignment="1">
      <alignment horizontal="left"/>
    </xf>
    <xf numFmtId="164" fontId="18" fillId="13" borderId="125" xfId="0" applyNumberFormat="1" applyFont="1" applyFill="1" applyBorder="1" applyAlignment="1">
      <alignment horizontal="left" vertical="center" wrapText="1"/>
    </xf>
    <xf numFmtId="164" fontId="18" fillId="13" borderId="126" xfId="0" applyNumberFormat="1" applyFont="1" applyFill="1" applyBorder="1" applyAlignment="1">
      <alignment horizontal="left" vertical="center" wrapText="1"/>
    </xf>
    <xf numFmtId="167" fontId="19" fillId="4" borderId="36" xfId="0" applyNumberFormat="1" applyFont="1" applyFill="1" applyBorder="1" applyAlignment="1">
      <alignment horizontal="right" vertical="center"/>
    </xf>
    <xf numFmtId="167" fontId="19" fillId="2" borderId="64" xfId="0" applyNumberFormat="1"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3" xfId="0" applyFont="1" applyFill="1" applyBorder="1" applyAlignment="1">
      <alignment horizontal="left" vertical="center"/>
    </xf>
    <xf numFmtId="0" fontId="17" fillId="2" borderId="3" xfId="0" applyFont="1" applyFill="1" applyBorder="1" applyAlignment="1">
      <alignment horizontal="left" vertical="center"/>
    </xf>
    <xf numFmtId="164" fontId="19" fillId="0" borderId="0" xfId="0" applyNumberFormat="1" applyFont="1" applyAlignment="1">
      <alignment horizontal="left" vertical="center"/>
    </xf>
    <xf numFmtId="165" fontId="19" fillId="2" borderId="0" xfId="0" applyNumberFormat="1" applyFont="1" applyFill="1" applyAlignment="1">
      <alignment horizontal="right" vertical="center"/>
    </xf>
    <xf numFmtId="164" fontId="19" fillId="0" borderId="4" xfId="0" applyNumberFormat="1" applyFont="1" applyBorder="1" applyAlignment="1">
      <alignment horizontal="left" vertical="center"/>
    </xf>
    <xf numFmtId="165" fontId="19" fillId="4" borderId="4" xfId="0" applyNumberFormat="1" applyFont="1" applyFill="1" applyBorder="1" applyAlignment="1">
      <alignment horizontal="right" vertical="center"/>
    </xf>
    <xf numFmtId="165" fontId="19" fillId="2" borderId="4" xfId="0" applyNumberFormat="1" applyFont="1" applyFill="1" applyBorder="1" applyAlignment="1">
      <alignment horizontal="right" vertical="center"/>
    </xf>
    <xf numFmtId="164" fontId="19" fillId="2" borderId="3" xfId="0" applyNumberFormat="1" applyFont="1" applyFill="1" applyBorder="1" applyAlignment="1">
      <alignment horizontal="left" vertical="center"/>
    </xf>
    <xf numFmtId="165" fontId="19" fillId="4"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4" fontId="19" fillId="2" borderId="0" xfId="0" applyNumberFormat="1" applyFont="1" applyFill="1" applyAlignment="1">
      <alignment horizontal="right" vertical="center"/>
    </xf>
    <xf numFmtId="164" fontId="19" fillId="0" borderId="5" xfId="0" applyNumberFormat="1" applyFont="1" applyBorder="1" applyAlignment="1">
      <alignment horizontal="left" vertical="center"/>
    </xf>
    <xf numFmtId="165" fontId="19" fillId="3" borderId="3" xfId="0" applyNumberFormat="1" applyFont="1" applyFill="1" applyBorder="1" applyAlignment="1">
      <alignment horizontal="right" vertical="center"/>
    </xf>
    <xf numFmtId="165" fontId="19" fillId="2" borderId="53" xfId="0" applyNumberFormat="1" applyFont="1" applyFill="1" applyBorder="1" applyAlignment="1">
      <alignment horizontal="right" vertical="center"/>
    </xf>
    <xf numFmtId="164" fontId="19" fillId="0" borderId="0" xfId="1" applyNumberFormat="1" applyFont="1" applyAlignment="1">
      <alignment horizontal="left" vertical="center"/>
    </xf>
    <xf numFmtId="165" fontId="19" fillId="4" borderId="0" xfId="1" applyNumberFormat="1" applyFont="1" applyFill="1" applyAlignment="1">
      <alignment horizontal="right" vertical="center"/>
    </xf>
    <xf numFmtId="165" fontId="19" fillId="2" borderId="0" xfId="1" applyNumberFormat="1" applyFont="1" applyFill="1" applyAlignment="1">
      <alignment horizontal="right" vertical="center"/>
    </xf>
    <xf numFmtId="165" fontId="19" fillId="3" borderId="5" xfId="1" applyNumberFormat="1" applyFont="1" applyFill="1" applyBorder="1" applyAlignment="1">
      <alignment horizontal="right" vertical="center"/>
    </xf>
    <xf numFmtId="164" fontId="19" fillId="3" borderId="5" xfId="1" applyNumberFormat="1" applyFont="1" applyFill="1" applyBorder="1" applyAlignment="1">
      <alignment horizontal="right" vertical="center"/>
    </xf>
    <xf numFmtId="165" fontId="19" fillId="3" borderId="3" xfId="1" applyNumberFormat="1" applyFont="1" applyFill="1" applyBorder="1" applyAlignment="1">
      <alignment horizontal="right" vertical="center"/>
    </xf>
    <xf numFmtId="165" fontId="19" fillId="4" borderId="3" xfId="1" applyNumberFormat="1" applyFont="1" applyFill="1" applyBorder="1" applyAlignment="1">
      <alignment horizontal="right" vertical="center"/>
    </xf>
    <xf numFmtId="165" fontId="19" fillId="2" borderId="3" xfId="1" applyNumberFormat="1" applyFont="1" applyFill="1" applyBorder="1" applyAlignment="1">
      <alignment horizontal="right" vertical="center"/>
    </xf>
    <xf numFmtId="0" fontId="13" fillId="0" borderId="0" xfId="0" applyFont="1"/>
    <xf numFmtId="164" fontId="0" fillId="0" borderId="0" xfId="0" applyNumberFormat="1"/>
    <xf numFmtId="164" fontId="18" fillId="2" borderId="0" xfId="0" applyNumberFormat="1" applyFont="1" applyFill="1"/>
    <xf numFmtId="164" fontId="18" fillId="2" borderId="3" xfId="0" applyNumberFormat="1" applyFont="1" applyFill="1" applyBorder="1" applyAlignment="1">
      <alignment vertical="top"/>
    </xf>
    <xf numFmtId="164" fontId="19" fillId="2" borderId="7" xfId="0" applyNumberFormat="1" applyFont="1" applyFill="1" applyBorder="1" applyAlignment="1">
      <alignment vertical="center"/>
    </xf>
    <xf numFmtId="0" fontId="19" fillId="0" borderId="0" xfId="0" applyFont="1" applyAlignment="1">
      <alignment horizontal="left" vertical="center" wrapText="1"/>
    </xf>
    <xf numFmtId="164" fontId="16" fillId="5" borderId="0" xfId="0" applyNumberFormat="1" applyFont="1" applyFill="1" applyAlignment="1">
      <alignment vertical="top"/>
    </xf>
    <xf numFmtId="0" fontId="0" fillId="0" borderId="0" xfId="0"/>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0" fillId="0" borderId="0" xfId="0" applyNumberFormat="1" applyAlignment="1">
      <alignment horizontal="left"/>
    </xf>
    <xf numFmtId="0" fontId="0" fillId="0" borderId="5" xfId="0" applyBorder="1"/>
    <xf numFmtId="164" fontId="13" fillId="0" borderId="0" xfId="0" applyNumberFormat="1" applyFont="1" applyAlignment="1">
      <alignment horizontal="left"/>
    </xf>
    <xf numFmtId="164" fontId="19" fillId="6" borderId="36" xfId="0" applyNumberFormat="1" applyFont="1" applyFill="1" applyBorder="1"/>
    <xf numFmtId="164" fontId="19" fillId="6" borderId="121" xfId="0" applyNumberFormat="1" applyFont="1" applyFill="1" applyBorder="1"/>
    <xf numFmtId="165" fontId="19" fillId="4" borderId="0" xfId="0" applyNumberFormat="1" applyFont="1" applyFill="1" applyAlignment="1">
      <alignment horizontal="right" vertical="center"/>
    </xf>
    <xf numFmtId="0" fontId="39" fillId="0" borderId="0" xfId="0" applyFont="1"/>
    <xf numFmtId="0" fontId="9" fillId="0" borderId="0" xfId="0" applyFont="1" applyAlignment="1">
      <alignment horizontal="left" vertical="center"/>
    </xf>
    <xf numFmtId="0" fontId="39" fillId="0" borderId="0" xfId="0" applyFont="1" applyAlignment="1">
      <alignment horizontal="right"/>
    </xf>
    <xf numFmtId="0" fontId="19" fillId="0" borderId="0" xfId="0" applyFont="1" applyAlignment="1">
      <alignment horizontal="left" vertical="center"/>
    </xf>
    <xf numFmtId="164" fontId="39" fillId="0" borderId="52" xfId="0" applyNumberFormat="1" applyFont="1" applyBorder="1"/>
    <xf numFmtId="0" fontId="40" fillId="0" borderId="0" xfId="0" applyFont="1"/>
    <xf numFmtId="164" fontId="16" fillId="15" borderId="0" xfId="0" applyNumberFormat="1" applyFont="1" applyFill="1" applyAlignment="1">
      <alignment vertical="center"/>
    </xf>
    <xf numFmtId="164" fontId="18" fillId="3" borderId="10" xfId="0" applyNumberFormat="1" applyFont="1" applyFill="1" applyBorder="1" applyAlignment="1">
      <alignment vertical="center"/>
    </xf>
    <xf numFmtId="164" fontId="22" fillId="15" borderId="90" xfId="0" applyNumberFormat="1" applyFont="1" applyFill="1" applyBorder="1" applyAlignment="1">
      <alignment vertical="center"/>
    </xf>
    <xf numFmtId="164" fontId="22" fillId="15" borderId="91" xfId="0" applyNumberFormat="1" applyFont="1" applyFill="1" applyBorder="1" applyAlignment="1">
      <alignment vertical="center"/>
    </xf>
    <xf numFmtId="164" fontId="25" fillId="15" borderId="91" xfId="0" applyNumberFormat="1" applyFont="1" applyFill="1" applyBorder="1" applyAlignment="1">
      <alignment vertical="center"/>
    </xf>
    <xf numFmtId="164" fontId="25" fillId="15" borderId="92" xfId="0" applyNumberFormat="1" applyFont="1" applyFill="1" applyBorder="1" applyAlignment="1">
      <alignment vertical="center"/>
    </xf>
    <xf numFmtId="164" fontId="22" fillId="15" borderId="16" xfId="0" applyNumberFormat="1" applyFont="1" applyFill="1" applyBorder="1" applyAlignment="1">
      <alignment vertical="center"/>
    </xf>
    <xf numFmtId="164" fontId="25" fillId="15" borderId="5" xfId="0" applyNumberFormat="1" applyFont="1" applyFill="1" applyBorder="1" applyAlignment="1">
      <alignment vertical="center"/>
    </xf>
    <xf numFmtId="164" fontId="25" fillId="15" borderId="17" xfId="0" applyNumberFormat="1" applyFont="1" applyFill="1" applyBorder="1" applyAlignment="1">
      <alignment vertical="center"/>
    </xf>
    <xf numFmtId="164" fontId="22" fillId="15" borderId="129" xfId="0" applyNumberFormat="1" applyFont="1" applyFill="1" applyBorder="1" applyAlignment="1">
      <alignment vertical="center"/>
    </xf>
    <xf numFmtId="164" fontId="16" fillId="15" borderId="0" xfId="0" applyNumberFormat="1" applyFont="1" applyFill="1" applyAlignment="1">
      <alignment vertical="top"/>
    </xf>
    <xf numFmtId="164" fontId="19" fillId="0" borderId="57" xfId="0" applyNumberFormat="1" applyFont="1" applyBorder="1"/>
    <xf numFmtId="164" fontId="16" fillId="15" borderId="55" xfId="0" applyNumberFormat="1" applyFont="1" applyFill="1" applyBorder="1" applyAlignment="1">
      <alignment vertical="center"/>
    </xf>
    <xf numFmtId="164" fontId="16" fillId="15" borderId="56" xfId="0" applyNumberFormat="1" applyFont="1" applyFill="1" applyBorder="1" applyAlignment="1">
      <alignment vertical="center"/>
    </xf>
    <xf numFmtId="164" fontId="19" fillId="0" borderId="76" xfId="0" applyNumberFormat="1" applyFont="1" applyBorder="1"/>
    <xf numFmtId="164" fontId="19" fillId="0" borderId="134" xfId="0" applyNumberFormat="1" applyFont="1" applyBorder="1" applyAlignment="1">
      <alignment horizontal="left" vertical="center" wrapText="1"/>
    </xf>
    <xf numFmtId="164" fontId="19" fillId="0" borderId="61" xfId="0" applyNumberFormat="1" applyFont="1" applyBorder="1"/>
    <xf numFmtId="165" fontId="19" fillId="4" borderId="52" xfId="0" applyNumberFormat="1" applyFont="1" applyFill="1" applyBorder="1" applyAlignment="1">
      <alignment horizontal="right" vertical="center" wrapText="1"/>
    </xf>
    <xf numFmtId="165" fontId="19" fillId="2" borderId="53" xfId="0" applyNumberFormat="1" applyFont="1" applyFill="1" applyBorder="1" applyAlignment="1">
      <alignment horizontal="right" vertical="center" wrapText="1"/>
    </xf>
    <xf numFmtId="164" fontId="16" fillId="3" borderId="1" xfId="0" applyNumberFormat="1" applyFont="1" applyFill="1" applyBorder="1" applyAlignment="1">
      <alignment horizontal="center" vertical="center"/>
    </xf>
    <xf numFmtId="0" fontId="0" fillId="0" borderId="6" xfId="0" applyBorder="1"/>
    <xf numFmtId="164" fontId="16" fillId="3" borderId="2" xfId="0" applyNumberFormat="1" applyFont="1" applyFill="1" applyBorder="1" applyAlignment="1">
      <alignment horizontal="center" vertical="center"/>
    </xf>
    <xf numFmtId="0" fontId="9" fillId="0" borderId="0" xfId="0" applyFont="1"/>
    <xf numFmtId="164" fontId="19" fillId="0" borderId="3" xfId="0" applyNumberFormat="1" applyFont="1" applyBorder="1" applyAlignment="1">
      <alignment horizontal="left" vertical="center"/>
    </xf>
    <xf numFmtId="0" fontId="0" fillId="0" borderId="3" xfId="0" applyBorder="1"/>
    <xf numFmtId="0" fontId="39" fillId="0" borderId="0" xfId="0" applyFont="1"/>
    <xf numFmtId="0" fontId="0" fillId="0" borderId="0" xfId="0"/>
    <xf numFmtId="164" fontId="19" fillId="0" borderId="0" xfId="0" applyNumberFormat="1" applyFont="1" applyAlignment="1">
      <alignment horizontal="left" vertical="center"/>
    </xf>
    <xf numFmtId="164" fontId="34" fillId="0" borderId="0" xfId="0" applyNumberFormat="1" applyFont="1" applyAlignment="1">
      <alignment horizontal="left" vertical="center" wrapText="1"/>
    </xf>
    <xf numFmtId="0" fontId="19" fillId="0" borderId="0" xfId="0" applyFont="1" applyAlignment="1">
      <alignment horizontal="left" vertical="center" wrapText="1"/>
    </xf>
    <xf numFmtId="164" fontId="0" fillId="0" borderId="0" xfId="0" applyNumberFormat="1"/>
    <xf numFmtId="164" fontId="18" fillId="6" borderId="2" xfId="0" applyNumberFormat="1" applyFont="1" applyFill="1" applyBorder="1" applyAlignment="1">
      <alignment horizontal="center" vertical="center"/>
    </xf>
    <xf numFmtId="164" fontId="18" fillId="13" borderId="2" xfId="0" applyNumberFormat="1" applyFont="1" applyFill="1" applyBorder="1" applyAlignment="1">
      <alignment horizontal="center" vertical="center"/>
    </xf>
    <xf numFmtId="164" fontId="18" fillId="6" borderId="1" xfId="0" applyNumberFormat="1" applyFont="1" applyFill="1" applyBorder="1" applyAlignment="1">
      <alignment horizontal="center" vertical="center"/>
    </xf>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5" fontId="19" fillId="4" borderId="52" xfId="0" applyNumberFormat="1" applyFont="1" applyFill="1" applyBorder="1" applyAlignment="1">
      <alignment horizontal="left" vertical="top" wrapText="1"/>
    </xf>
    <xf numFmtId="0" fontId="0" fillId="0" borderId="52" xfId="0" applyBorder="1"/>
    <xf numFmtId="165" fontId="19" fillId="14" borderId="53" xfId="0" applyNumberFormat="1" applyFont="1" applyFill="1" applyBorder="1" applyAlignment="1">
      <alignment horizontal="left" vertical="top" wrapText="1"/>
    </xf>
    <xf numFmtId="0" fontId="0" fillId="0" borderId="53" xfId="0" applyBorder="1"/>
    <xf numFmtId="164" fontId="0" fillId="0" borderId="0" xfId="0" applyNumberFormat="1" applyAlignment="1">
      <alignment horizontal="left"/>
    </xf>
    <xf numFmtId="164" fontId="16" fillId="15" borderId="0" xfId="0" applyNumberFormat="1" applyFont="1" applyFill="1" applyAlignment="1">
      <alignment horizontal="left" vertical="center"/>
    </xf>
    <xf numFmtId="164" fontId="16" fillId="15" borderId="6" xfId="0" applyNumberFormat="1" applyFont="1" applyFill="1" applyBorder="1" applyAlignment="1">
      <alignment horizontal="left" vertical="center"/>
    </xf>
    <xf numFmtId="164" fontId="18" fillId="6" borderId="9" xfId="0" applyNumberFormat="1" applyFont="1" applyFill="1" applyBorder="1" applyAlignment="1">
      <alignment vertical="top" wrapText="1"/>
    </xf>
    <xf numFmtId="0" fontId="0" fillId="0" borderId="2" xfId="0" applyBorder="1"/>
    <xf numFmtId="0" fontId="0" fillId="0" borderId="9" xfId="0" applyBorder="1"/>
    <xf numFmtId="164" fontId="18" fillId="6" borderId="103" xfId="0" applyNumberFormat="1" applyFont="1" applyFill="1" applyBorder="1" applyAlignment="1">
      <alignment vertical="top" wrapText="1"/>
    </xf>
    <xf numFmtId="0" fontId="0" fillId="0" borderId="104" xfId="0" applyBorder="1"/>
    <xf numFmtId="0" fontId="0" fillId="0" borderId="103" xfId="0" applyBorder="1"/>
    <xf numFmtId="164" fontId="22" fillId="5" borderId="18" xfId="0" applyNumberFormat="1" applyFont="1" applyFill="1" applyBorder="1" applyAlignment="1">
      <alignment horizontal="left" vertical="center" wrapText="1"/>
    </xf>
    <xf numFmtId="0" fontId="0" fillId="0" borderId="5" xfId="0" applyBorder="1"/>
    <xf numFmtId="0" fontId="0" fillId="0" borderId="17" xfId="0" applyBorder="1"/>
    <xf numFmtId="164" fontId="22" fillId="15" borderId="18" xfId="0" applyNumberFormat="1" applyFont="1" applyFill="1" applyBorder="1" applyAlignment="1">
      <alignment horizontal="left" vertical="center" wrapText="1"/>
    </xf>
    <xf numFmtId="0" fontId="0" fillId="16" borderId="5" xfId="0" applyFill="1" applyBorder="1"/>
    <xf numFmtId="0" fontId="0" fillId="16" borderId="17" xfId="0" applyFill="1" applyBorder="1"/>
    <xf numFmtId="164" fontId="13" fillId="0" borderId="0" xfId="0" applyNumberFormat="1" applyFont="1" applyAlignment="1">
      <alignment horizontal="left"/>
    </xf>
    <xf numFmtId="164" fontId="13" fillId="0" borderId="0" xfId="0" applyNumberFormat="1" applyFont="1" applyAlignment="1">
      <alignment horizontal="left" vertical="top" wrapText="1"/>
    </xf>
    <xf numFmtId="164" fontId="18" fillId="6" borderId="108" xfId="0" applyNumberFormat="1" applyFont="1" applyFill="1" applyBorder="1" applyAlignment="1">
      <alignment horizontal="left" vertical="center" wrapText="1"/>
    </xf>
    <xf numFmtId="0" fontId="0" fillId="0" borderId="35" xfId="0" applyBorder="1"/>
    <xf numFmtId="0" fontId="0" fillId="0" borderId="127" xfId="0" applyBorder="1"/>
    <xf numFmtId="164" fontId="18" fillId="6" borderId="109" xfId="0" applyNumberFormat="1" applyFont="1" applyFill="1" applyBorder="1" applyAlignment="1">
      <alignment horizontal="left" vertical="center" wrapText="1"/>
    </xf>
    <xf numFmtId="0" fontId="0" fillId="0" borderId="110" xfId="0" applyBorder="1"/>
    <xf numFmtId="0" fontId="0" fillId="0" borderId="128" xfId="0" applyBorder="1"/>
    <xf numFmtId="164" fontId="13" fillId="0" borderId="0" xfId="0" applyNumberFormat="1" applyFont="1" applyAlignment="1">
      <alignment horizontal="left" wrapText="1"/>
    </xf>
    <xf numFmtId="164" fontId="22" fillId="15" borderId="129" xfId="0" applyNumberFormat="1" applyFont="1" applyFill="1" applyBorder="1" applyAlignment="1">
      <alignment vertical="center"/>
    </xf>
    <xf numFmtId="0" fontId="0" fillId="16" borderId="118" xfId="0" applyFill="1" applyBorder="1"/>
    <xf numFmtId="0" fontId="0" fillId="16" borderId="119" xfId="0" applyFill="1" applyBorder="1"/>
    <xf numFmtId="164" fontId="19" fillId="6" borderId="121" xfId="0" applyNumberFormat="1" applyFont="1" applyFill="1" applyBorder="1"/>
    <xf numFmtId="0" fontId="0" fillId="0" borderId="36" xfId="0" applyBorder="1"/>
    <xf numFmtId="0" fontId="0" fillId="0" borderId="121" xfId="0" applyBorder="1"/>
    <xf numFmtId="164" fontId="18" fillId="13" borderId="39" xfId="0" applyNumberFormat="1" applyFont="1" applyFill="1" applyBorder="1" applyAlignment="1">
      <alignment horizontal="left" vertical="top" wrapText="1"/>
    </xf>
    <xf numFmtId="0" fontId="0" fillId="0" borderId="46" xfId="0" applyBorder="1"/>
    <xf numFmtId="164" fontId="18" fillId="13" borderId="75" xfId="0" applyNumberFormat="1" applyFont="1" applyFill="1" applyBorder="1" applyAlignment="1">
      <alignment horizontal="left" vertical="top" wrapText="1"/>
    </xf>
    <xf numFmtId="0" fontId="0" fillId="0" borderId="130" xfId="0" applyBorder="1"/>
    <xf numFmtId="164" fontId="18" fillId="13" borderId="69" xfId="0" applyNumberFormat="1" applyFont="1" applyFill="1" applyBorder="1" applyAlignment="1">
      <alignment horizontal="left" vertical="top" wrapText="1"/>
    </xf>
    <xf numFmtId="0" fontId="0" fillId="0" borderId="122" xfId="0" applyBorder="1"/>
    <xf numFmtId="0" fontId="0" fillId="0" borderId="131" xfId="0" applyBorder="1"/>
    <xf numFmtId="164" fontId="18" fillId="13" borderId="38" xfId="0" applyNumberFormat="1" applyFont="1" applyFill="1" applyBorder="1" applyAlignment="1">
      <alignment horizontal="left" vertical="top" wrapText="1"/>
    </xf>
    <xf numFmtId="0" fontId="0" fillId="0" borderId="37" xfId="0" applyBorder="1"/>
    <xf numFmtId="164" fontId="18" fillId="13" borderId="37" xfId="0" applyNumberFormat="1" applyFont="1" applyFill="1" applyBorder="1" applyAlignment="1">
      <alignment horizontal="left" vertical="top" wrapText="1"/>
    </xf>
    <xf numFmtId="0" fontId="0" fillId="0" borderId="132" xfId="0" applyBorder="1"/>
    <xf numFmtId="164" fontId="18" fillId="13" borderId="18" xfId="0" applyNumberFormat="1" applyFont="1" applyFill="1" applyBorder="1" applyAlignment="1">
      <alignment horizontal="left" vertical="top" wrapText="1"/>
    </xf>
    <xf numFmtId="0" fontId="0" fillId="0" borderId="50" xfId="0" applyBorder="1"/>
    <xf numFmtId="0" fontId="0" fillId="0" borderId="133" xfId="0" applyBorder="1"/>
    <xf numFmtId="164" fontId="35" fillId="0" borderId="63" xfId="0" applyNumberFormat="1" applyFont="1" applyBorder="1" applyAlignment="1">
      <alignment horizontal="left" vertical="top" wrapText="1"/>
    </xf>
    <xf numFmtId="0" fontId="0" fillId="0" borderId="55" xfId="0" applyBorder="1"/>
    <xf numFmtId="164" fontId="33" fillId="0" borderId="134" xfId="0" applyNumberFormat="1" applyFont="1" applyBorder="1" applyAlignment="1">
      <alignment horizontal="left" vertical="top" wrapText="1"/>
    </xf>
    <xf numFmtId="0" fontId="0" fillId="0" borderId="135" xfId="0" applyBorder="1"/>
    <xf numFmtId="164" fontId="35" fillId="0" borderId="73" xfId="0" applyNumberFormat="1" applyFont="1" applyBorder="1" applyAlignment="1">
      <alignment horizontal="left" vertical="top" wrapText="1"/>
    </xf>
    <xf numFmtId="0" fontId="0" fillId="0" borderId="74" xfId="0" applyBorder="1"/>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466850" cy="85725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MK88"/>
  <sheetViews>
    <sheetView showGridLines="0" showRowColHeaders="0" showRuler="0" zoomScaleNormal="100" zoomScaleSheetLayoutView="70" workbookViewId="0">
      <selection activeCell="J5" sqref="J5"/>
    </sheetView>
  </sheetViews>
  <sheetFormatPr baseColWidth="10" defaultColWidth="9.1796875" defaultRowHeight="12.5" x14ac:dyDescent="0.25"/>
  <cols>
    <col min="1" max="1" width="0.81640625" style="1" customWidth="1"/>
    <col min="2" max="2" width="27.7265625" style="326" customWidth="1"/>
    <col min="3" max="3" width="7.7265625" style="326" customWidth="1"/>
    <col min="4" max="9" width="13.7265625" style="326" customWidth="1"/>
    <col min="10" max="1025" width="6.26953125" style="326" customWidth="1"/>
  </cols>
  <sheetData>
    <row r="1" spans="1:10" ht="5.15" customHeight="1" x14ac:dyDescent="0.25"/>
    <row r="2" spans="1:10" ht="15" customHeight="1" x14ac:dyDescent="0.25">
      <c r="B2" s="2"/>
      <c r="G2" s="3" t="s">
        <v>0</v>
      </c>
      <c r="H2" s="4"/>
      <c r="I2" s="4"/>
    </row>
    <row r="3" spans="1:10" ht="15" customHeight="1" x14ac:dyDescent="0.25">
      <c r="G3" s="5" t="s">
        <v>1</v>
      </c>
      <c r="H3" s="6"/>
      <c r="I3" s="6"/>
    </row>
    <row r="4" spans="1:10" ht="15" customHeight="1" x14ac:dyDescent="0.3">
      <c r="G4" s="5" t="s">
        <v>2</v>
      </c>
      <c r="H4" s="6"/>
      <c r="I4" s="6"/>
      <c r="J4" s="7"/>
    </row>
    <row r="5" spans="1:10" ht="15" customHeight="1" x14ac:dyDescent="0.3">
      <c r="G5" s="5"/>
      <c r="H5" s="6"/>
      <c r="I5" s="6"/>
      <c r="J5" s="7"/>
    </row>
    <row r="6" spans="1:10" ht="15" customHeight="1" x14ac:dyDescent="0.3">
      <c r="G6" s="5"/>
      <c r="H6" s="6"/>
      <c r="I6" s="6"/>
      <c r="J6" s="7"/>
    </row>
    <row r="7" spans="1:10" ht="15" customHeight="1" x14ac:dyDescent="0.25">
      <c r="G7" s="5"/>
      <c r="H7" s="6"/>
      <c r="I7" s="6"/>
    </row>
    <row r="8" spans="1:10" s="8" customFormat="1" ht="14.15" customHeight="1" x14ac:dyDescent="0.35">
      <c r="A8" s="9"/>
      <c r="G8" s="5"/>
      <c r="H8" s="6"/>
      <c r="I8" s="6"/>
    </row>
    <row r="9" spans="1:10" ht="15" customHeight="1" x14ac:dyDescent="0.35">
      <c r="A9" s="9"/>
      <c r="B9" s="10"/>
      <c r="C9" s="11"/>
      <c r="D9" s="320"/>
      <c r="E9" s="320"/>
      <c r="F9" s="320"/>
      <c r="G9" s="320"/>
      <c r="H9" s="320"/>
      <c r="I9" s="320"/>
    </row>
    <row r="10" spans="1:10" ht="15" customHeight="1" x14ac:dyDescent="0.35">
      <c r="A10" s="9"/>
      <c r="B10" s="195"/>
    </row>
    <row r="11" spans="1:10" ht="15" customHeight="1" x14ac:dyDescent="0.35">
      <c r="A11" s="9"/>
    </row>
    <row r="12" spans="1:10" ht="15" customHeight="1" x14ac:dyDescent="0.35">
      <c r="A12" s="9"/>
    </row>
    <row r="13" spans="1:10" ht="15" customHeight="1" x14ac:dyDescent="0.35">
      <c r="A13" s="9"/>
    </row>
    <row r="14" spans="1:10" ht="15" customHeight="1" x14ac:dyDescent="0.35">
      <c r="A14" s="9"/>
      <c r="B14" s="12" t="s">
        <v>3</v>
      </c>
      <c r="C14" s="13"/>
      <c r="D14" s="13"/>
      <c r="E14" s="13"/>
      <c r="F14" s="13"/>
      <c r="G14" s="13"/>
      <c r="H14" s="13"/>
      <c r="I14" s="13"/>
    </row>
    <row r="15" spans="1:10" ht="6.75" customHeight="1" x14ac:dyDescent="0.35">
      <c r="A15" s="9"/>
      <c r="B15" s="14"/>
    </row>
    <row r="16" spans="1:10" ht="15" customHeight="1" x14ac:dyDescent="0.35">
      <c r="A16" s="9"/>
      <c r="B16" s="340" t="str">
        <f>"Umlaufende Pfandbriefe und dafür verwendete Deckungswerte"</f>
        <v>Umlaufende Pfandbriefe und dafür verwendete Deckungswerte</v>
      </c>
    </row>
    <row r="17" spans="1:9" ht="15" customHeight="1" x14ac:dyDescent="0.35">
      <c r="A17" s="9"/>
      <c r="B17" s="340" t="str">
        <f>UebInstitutQuartal</f>
        <v>4. Quartal 2024</v>
      </c>
    </row>
    <row r="18" spans="1:9" ht="21" customHeight="1" x14ac:dyDescent="0.35">
      <c r="A18" s="9"/>
    </row>
    <row r="19" spans="1:9" s="8" customFormat="1" ht="13.9" customHeight="1" x14ac:dyDescent="0.35">
      <c r="A19" s="15">
        <v>0</v>
      </c>
      <c r="B19" s="296" t="s">
        <v>4</v>
      </c>
      <c r="C19" s="296"/>
      <c r="D19" s="360" t="s">
        <v>5</v>
      </c>
      <c r="E19" s="361"/>
      <c r="F19" s="360" t="s">
        <v>6</v>
      </c>
      <c r="G19" s="361"/>
      <c r="H19" s="362" t="s">
        <v>7</v>
      </c>
      <c r="I19" s="363"/>
    </row>
    <row r="20" spans="1:9" s="8" customFormat="1" ht="15" customHeight="1" x14ac:dyDescent="0.35">
      <c r="A20" s="15">
        <v>0</v>
      </c>
      <c r="B20" s="297" t="s">
        <v>8</v>
      </c>
      <c r="C20" s="298"/>
      <c r="D20" s="16" t="str">
        <f>AktQuartKurz&amp;" "&amp;AktJahr</f>
        <v>Q4 2024</v>
      </c>
      <c r="E20" s="17" t="str">
        <f>AktQuartKurz&amp;" "&amp;(AktJahr-1)</f>
        <v>Q4 2023</v>
      </c>
      <c r="F20" s="18" t="str">
        <f>D20</f>
        <v>Q4 2024</v>
      </c>
      <c r="G20" s="17" t="str">
        <f>E20</f>
        <v>Q4 2023</v>
      </c>
      <c r="H20" s="18" t="str">
        <f>D20</f>
        <v>Q4 2024</v>
      </c>
      <c r="I20" s="17" t="str">
        <f>E20</f>
        <v>Q4 2023</v>
      </c>
    </row>
    <row r="21" spans="1:9" ht="15" customHeight="1" x14ac:dyDescent="0.25">
      <c r="A21" s="15">
        <v>0</v>
      </c>
      <c r="B21" s="341" t="s">
        <v>9</v>
      </c>
      <c r="C21" s="299" t="str">
        <f>"("&amp;Einheit_Waehrung&amp;")"</f>
        <v>(Mio. €)</v>
      </c>
      <c r="D21" s="334">
        <v>35156.6</v>
      </c>
      <c r="E21" s="300">
        <v>35241.300000000003</v>
      </c>
      <c r="F21" s="334">
        <v>34145</v>
      </c>
      <c r="G21" s="300">
        <v>33368</v>
      </c>
      <c r="H21" s="334">
        <v>32058.400000000001</v>
      </c>
      <c r="I21" s="300">
        <v>30922.5</v>
      </c>
    </row>
    <row r="22" spans="1:9" ht="15" customHeight="1" x14ac:dyDescent="0.25">
      <c r="A22" s="15">
        <v>0</v>
      </c>
      <c r="B22" s="299" t="s">
        <v>10</v>
      </c>
      <c r="C22" s="299" t="str">
        <f>C21</f>
        <v>(Mio. €)</v>
      </c>
      <c r="D22" s="334">
        <v>0</v>
      </c>
      <c r="E22" s="300">
        <v>0</v>
      </c>
      <c r="F22" s="334">
        <v>0</v>
      </c>
      <c r="G22" s="300">
        <v>0</v>
      </c>
      <c r="H22" s="334">
        <v>0</v>
      </c>
      <c r="I22" s="300">
        <v>0</v>
      </c>
    </row>
    <row r="23" spans="1:9" ht="15" customHeight="1" x14ac:dyDescent="0.25">
      <c r="A23" s="15">
        <v>0</v>
      </c>
      <c r="B23" s="301" t="s">
        <v>11</v>
      </c>
      <c r="C23" s="301" t="str">
        <f>C21</f>
        <v>(Mio. €)</v>
      </c>
      <c r="D23" s="302">
        <v>37314.9</v>
      </c>
      <c r="E23" s="303">
        <v>37551.199999999997</v>
      </c>
      <c r="F23" s="302">
        <v>37498.800000000003</v>
      </c>
      <c r="G23" s="303">
        <v>36958</v>
      </c>
      <c r="H23" s="302">
        <v>34971.9</v>
      </c>
      <c r="I23" s="303">
        <v>34130.9</v>
      </c>
    </row>
    <row r="24" spans="1:9" ht="15" customHeight="1" x14ac:dyDescent="0.25">
      <c r="A24" s="15">
        <v>0</v>
      </c>
      <c r="B24" s="304" t="s">
        <v>10</v>
      </c>
      <c r="C24" s="304" t="str">
        <f>C21</f>
        <v>(Mio. €)</v>
      </c>
      <c r="D24" s="305">
        <v>0</v>
      </c>
      <c r="E24" s="306">
        <v>0</v>
      </c>
      <c r="F24" s="305">
        <v>0</v>
      </c>
      <c r="G24" s="306">
        <v>0</v>
      </c>
      <c r="H24" s="305">
        <v>0</v>
      </c>
      <c r="I24" s="306">
        <v>0</v>
      </c>
    </row>
    <row r="25" spans="1:9" ht="15" customHeight="1" x14ac:dyDescent="0.25">
      <c r="A25" s="15">
        <v>0</v>
      </c>
      <c r="B25" s="299" t="s">
        <v>12</v>
      </c>
      <c r="C25" s="299" t="str">
        <f>C21</f>
        <v>(Mio. €)</v>
      </c>
      <c r="D25" s="334">
        <f t="shared" ref="D25:I25" si="0">D23-D21</f>
        <v>2158.3000000000029</v>
      </c>
      <c r="E25" s="300">
        <f t="shared" si="0"/>
        <v>2309.8999999999942</v>
      </c>
      <c r="F25" s="334">
        <f t="shared" si="0"/>
        <v>3353.8000000000029</v>
      </c>
      <c r="G25" s="300">
        <f t="shared" si="0"/>
        <v>3590</v>
      </c>
      <c r="H25" s="334">
        <f t="shared" si="0"/>
        <v>2913.5</v>
      </c>
      <c r="I25" s="300">
        <f t="shared" si="0"/>
        <v>3208.4000000000015</v>
      </c>
    </row>
    <row r="26" spans="1:9" ht="15" customHeight="1" x14ac:dyDescent="0.25">
      <c r="A26" s="15">
        <v>0</v>
      </c>
      <c r="B26" s="364" t="s">
        <v>13</v>
      </c>
      <c r="C26" s="365"/>
      <c r="D26" s="305">
        <f t="shared" ref="D26:I26" si="1">IF(D21=0,0,100*D25/D21)</f>
        <v>6.1391033262602273</v>
      </c>
      <c r="E26" s="306">
        <f t="shared" si="1"/>
        <v>6.5545255140984979</v>
      </c>
      <c r="F26" s="305">
        <f t="shared" si="1"/>
        <v>9.8222287304144178</v>
      </c>
      <c r="G26" s="306">
        <f t="shared" si="1"/>
        <v>10.758810836729801</v>
      </c>
      <c r="H26" s="305">
        <f t="shared" si="1"/>
        <v>9.0881017143712715</v>
      </c>
      <c r="I26" s="306">
        <f t="shared" si="1"/>
        <v>10.375616460506107</v>
      </c>
    </row>
    <row r="27" spans="1:9" ht="15" customHeight="1" x14ac:dyDescent="0.25">
      <c r="A27" s="15"/>
      <c r="B27" s="311" t="s">
        <v>14</v>
      </c>
      <c r="C27" s="311" t="str">
        <f>C23</f>
        <v>(Mio. €)</v>
      </c>
      <c r="D27" s="312">
        <v>1264.4000000000001</v>
      </c>
      <c r="E27" s="313">
        <v>1274</v>
      </c>
      <c r="F27" s="312">
        <v>682.9</v>
      </c>
      <c r="G27" s="313">
        <v>667.4</v>
      </c>
      <c r="H27" s="314"/>
      <c r="I27" s="315"/>
    </row>
    <row r="28" spans="1:9" ht="15" customHeight="1" x14ac:dyDescent="0.25">
      <c r="A28" s="15"/>
      <c r="B28" s="311" t="s">
        <v>15</v>
      </c>
      <c r="C28" s="311" t="str">
        <f>C24</f>
        <v>(Mio. €)</v>
      </c>
      <c r="D28" s="312">
        <v>0</v>
      </c>
      <c r="E28" s="313">
        <v>0</v>
      </c>
      <c r="F28" s="312">
        <v>0</v>
      </c>
      <c r="G28" s="313">
        <v>0</v>
      </c>
      <c r="H28" s="316"/>
      <c r="I28" s="316"/>
    </row>
    <row r="29" spans="1:9" ht="15" customHeight="1" x14ac:dyDescent="0.25">
      <c r="A29" s="15"/>
      <c r="B29" s="311" t="s">
        <v>16</v>
      </c>
      <c r="C29" s="311" t="str">
        <f>C25</f>
        <v>(Mio. €)</v>
      </c>
      <c r="D29" s="317">
        <v>893.9</v>
      </c>
      <c r="E29" s="318">
        <v>1035.9000000000001</v>
      </c>
      <c r="F29" s="317">
        <v>2670.9</v>
      </c>
      <c r="G29" s="318">
        <v>2922.6</v>
      </c>
      <c r="H29" s="316"/>
      <c r="I29" s="316"/>
    </row>
    <row r="30" spans="1:9" ht="12" customHeight="1" x14ac:dyDescent="0.35">
      <c r="A30" s="9"/>
      <c r="B30" s="299"/>
      <c r="C30" s="299"/>
      <c r="D30" s="20"/>
      <c r="E30" s="307"/>
      <c r="F30" s="20"/>
      <c r="G30" s="307"/>
      <c r="H30" s="20"/>
      <c r="I30" s="307"/>
    </row>
    <row r="31" spans="1:9" ht="30" customHeight="1" x14ac:dyDescent="0.35">
      <c r="A31" s="9"/>
      <c r="B31" s="23" t="s">
        <v>17</v>
      </c>
      <c r="C31" s="308" t="str">
        <f>C21</f>
        <v>(Mio. €)</v>
      </c>
      <c r="D31" s="24">
        <v>2158.3000000000002</v>
      </c>
      <c r="E31" s="25">
        <v>2309.9</v>
      </c>
      <c r="F31" s="24">
        <v>3353.8</v>
      </c>
      <c r="G31" s="25">
        <v>3590</v>
      </c>
      <c r="H31" s="26"/>
      <c r="I31" s="27"/>
    </row>
    <row r="32" spans="1:9" ht="15" customHeight="1" x14ac:dyDescent="0.25">
      <c r="A32" s="15">
        <v>0</v>
      </c>
      <c r="B32" s="364" t="s">
        <v>13</v>
      </c>
      <c r="C32" s="365"/>
      <c r="D32" s="305">
        <f>IF(D21=0,0,100*D31/D21)</f>
        <v>6.1391033262602193</v>
      </c>
      <c r="E32" s="306">
        <f>IF(E21=0,0,100*E31/E21)</f>
        <v>6.5545255140985148</v>
      </c>
      <c r="F32" s="305">
        <f>IF(F21=0,0,100*F31/F21)</f>
        <v>9.8222287304144089</v>
      </c>
      <c r="G32" s="306">
        <f>IF(G21=0,0,100*G31/G21)</f>
        <v>10.758810836729801</v>
      </c>
      <c r="H32" s="309"/>
      <c r="I32" s="309"/>
    </row>
    <row r="33" spans="1:9" ht="12" customHeight="1" x14ac:dyDescent="0.35">
      <c r="A33" s="9"/>
      <c r="B33" s="299" t="str">
        <f>FnRwbBerH</f>
        <v>* Für die Berechnung des Risikobarwertes wurde der dynamische Ansatz gem. § 5 Abs. 1 Nr. 2 PfandBarwertV verwendet.</v>
      </c>
      <c r="C33" s="299"/>
      <c r="D33" s="22"/>
      <c r="E33" s="22"/>
      <c r="F33" s="22"/>
      <c r="G33" s="22"/>
      <c r="H33" s="22"/>
      <c r="I33" s="22"/>
    </row>
    <row r="34" spans="1:9" ht="20.149999999999999" customHeight="1" x14ac:dyDescent="0.35">
      <c r="B34" s="8"/>
      <c r="C34" s="8"/>
      <c r="D34" s="8"/>
      <c r="E34" s="8"/>
      <c r="F34" s="8"/>
      <c r="G34" s="8"/>
      <c r="H34" s="8"/>
      <c r="I34" s="8"/>
    </row>
    <row r="35" spans="1:9" s="8" customFormat="1" ht="13.9" customHeight="1" x14ac:dyDescent="0.35">
      <c r="A35" s="15">
        <v>1</v>
      </c>
      <c r="B35" s="296" t="s">
        <v>4</v>
      </c>
      <c r="C35" s="296"/>
      <c r="D35" s="360" t="s">
        <v>5</v>
      </c>
      <c r="E35" s="361"/>
      <c r="F35" s="360" t="s">
        <v>6</v>
      </c>
      <c r="G35" s="361"/>
      <c r="H35" s="362" t="s">
        <v>7</v>
      </c>
      <c r="I35" s="363"/>
    </row>
    <row r="36" spans="1:9" ht="15" customHeight="1" x14ac:dyDescent="0.25">
      <c r="A36" s="15">
        <v>1</v>
      </c>
      <c r="B36" s="297" t="s">
        <v>8</v>
      </c>
      <c r="C36" s="298"/>
      <c r="D36" s="16" t="str">
        <f>AktQuartKurz&amp;" "&amp;AktJahr</f>
        <v>Q4 2024</v>
      </c>
      <c r="E36" s="17" t="str">
        <f>AktQuartKurz&amp;" "&amp;(AktJahr-1)</f>
        <v>Q4 2023</v>
      </c>
      <c r="F36" s="18" t="str">
        <f>D36</f>
        <v>Q4 2024</v>
      </c>
      <c r="G36" s="17" t="str">
        <f>E36</f>
        <v>Q4 2023</v>
      </c>
      <c r="H36" s="18" t="str">
        <f>D36</f>
        <v>Q4 2024</v>
      </c>
      <c r="I36" s="17" t="str">
        <f>E36</f>
        <v>Q4 2023</v>
      </c>
    </row>
    <row r="37" spans="1:9" ht="15" customHeight="1" x14ac:dyDescent="0.25">
      <c r="A37" s="15">
        <v>1</v>
      </c>
      <c r="B37" s="341" t="s">
        <v>18</v>
      </c>
      <c r="C37" s="299" t="str">
        <f>"("&amp;Einheit_Waehrung&amp;")"</f>
        <v>(Mio. €)</v>
      </c>
      <c r="D37" s="334">
        <v>1158.3</v>
      </c>
      <c r="E37" s="300">
        <v>1226.3</v>
      </c>
      <c r="F37" s="334">
        <v>1292.5</v>
      </c>
      <c r="G37" s="300">
        <v>1359</v>
      </c>
      <c r="H37" s="334">
        <v>1217.7</v>
      </c>
      <c r="I37" s="300">
        <v>1256.7</v>
      </c>
    </row>
    <row r="38" spans="1:9" s="8" customFormat="1" ht="15" customHeight="1" x14ac:dyDescent="0.35">
      <c r="A38" s="15">
        <v>1</v>
      </c>
      <c r="B38" s="299" t="s">
        <v>10</v>
      </c>
      <c r="C38" s="299" t="str">
        <f>C37</f>
        <v>(Mio. €)</v>
      </c>
      <c r="D38" s="334">
        <v>0</v>
      </c>
      <c r="E38" s="300">
        <v>0</v>
      </c>
      <c r="F38" s="334">
        <v>0</v>
      </c>
      <c r="G38" s="300">
        <v>0</v>
      </c>
      <c r="H38" s="334">
        <v>0</v>
      </c>
      <c r="I38" s="300">
        <v>0</v>
      </c>
    </row>
    <row r="39" spans="1:9" ht="15" customHeight="1" x14ac:dyDescent="0.25">
      <c r="A39" s="15">
        <v>1</v>
      </c>
      <c r="B39" s="301" t="s">
        <v>11</v>
      </c>
      <c r="C39" s="301" t="str">
        <f>C37</f>
        <v>(Mio. €)</v>
      </c>
      <c r="D39" s="302">
        <v>1267.3</v>
      </c>
      <c r="E39" s="303">
        <v>1375.9</v>
      </c>
      <c r="F39" s="302">
        <v>1460.5</v>
      </c>
      <c r="G39" s="303">
        <v>1531.6</v>
      </c>
      <c r="H39" s="302">
        <v>1320.2</v>
      </c>
      <c r="I39" s="303">
        <v>1360.8</v>
      </c>
    </row>
    <row r="40" spans="1:9" ht="15" customHeight="1" x14ac:dyDescent="0.25">
      <c r="A40" s="15">
        <v>1</v>
      </c>
      <c r="B40" s="304" t="s">
        <v>10</v>
      </c>
      <c r="C40" s="304" t="str">
        <f>C37</f>
        <v>(Mio. €)</v>
      </c>
      <c r="D40" s="305">
        <v>0</v>
      </c>
      <c r="E40" s="306">
        <v>0</v>
      </c>
      <c r="F40" s="305">
        <v>14.2</v>
      </c>
      <c r="G40" s="306">
        <v>14.4</v>
      </c>
      <c r="H40" s="305">
        <v>9.3000000000000007</v>
      </c>
      <c r="I40" s="306">
        <v>7.3</v>
      </c>
    </row>
    <row r="41" spans="1:9" ht="15" customHeight="1" x14ac:dyDescent="0.25">
      <c r="A41" s="15">
        <v>1</v>
      </c>
      <c r="B41" s="299" t="s">
        <v>12</v>
      </c>
      <c r="C41" s="299" t="str">
        <f>C37</f>
        <v>(Mio. €)</v>
      </c>
      <c r="D41" s="334">
        <f t="shared" ref="D41:I41" si="2">D39-D37</f>
        <v>109</v>
      </c>
      <c r="E41" s="300">
        <f t="shared" si="2"/>
        <v>149.60000000000014</v>
      </c>
      <c r="F41" s="334">
        <f t="shared" si="2"/>
        <v>168</v>
      </c>
      <c r="G41" s="300">
        <f t="shared" si="2"/>
        <v>172.59999999999991</v>
      </c>
      <c r="H41" s="334">
        <f t="shared" si="2"/>
        <v>102.5</v>
      </c>
      <c r="I41" s="300">
        <f t="shared" si="2"/>
        <v>104.09999999999991</v>
      </c>
    </row>
    <row r="42" spans="1:9" ht="15" customHeight="1" x14ac:dyDescent="0.25">
      <c r="A42" s="15">
        <v>1</v>
      </c>
      <c r="B42" s="364" t="s">
        <v>13</v>
      </c>
      <c r="C42" s="365"/>
      <c r="D42" s="305">
        <f t="shared" ref="D42:I42" si="3">IF(D37=0,0,100*D41/D37)</f>
        <v>9.4103427436760771</v>
      </c>
      <c r="E42" s="306">
        <f t="shared" si="3"/>
        <v>12.199298703416794</v>
      </c>
      <c r="F42" s="305">
        <f t="shared" si="3"/>
        <v>12.998065764023211</v>
      </c>
      <c r="G42" s="306">
        <f t="shared" si="3"/>
        <v>12.70051508462104</v>
      </c>
      <c r="H42" s="305">
        <f t="shared" si="3"/>
        <v>8.4175084175084169</v>
      </c>
      <c r="I42" s="306">
        <f t="shared" si="3"/>
        <v>8.2835999045118083</v>
      </c>
    </row>
    <row r="43" spans="1:9" ht="15" customHeight="1" x14ac:dyDescent="0.25">
      <c r="A43" s="15"/>
      <c r="B43" s="311" t="s">
        <v>14</v>
      </c>
      <c r="C43" s="311" t="str">
        <f>C39</f>
        <v>(Mio. €)</v>
      </c>
      <c r="D43" s="312">
        <v>45.5</v>
      </c>
      <c r="E43" s="313">
        <v>47.9</v>
      </c>
      <c r="F43" s="312">
        <v>25.8</v>
      </c>
      <c r="G43" s="313">
        <v>27.2</v>
      </c>
      <c r="H43" s="314"/>
      <c r="I43" s="315"/>
    </row>
    <row r="44" spans="1:9" ht="15" customHeight="1" x14ac:dyDescent="0.25">
      <c r="A44" s="15"/>
      <c r="B44" s="311" t="s">
        <v>15</v>
      </c>
      <c r="C44" s="311" t="str">
        <f>C40</f>
        <v>(Mio. €)</v>
      </c>
      <c r="D44" s="312">
        <v>0</v>
      </c>
      <c r="E44" s="313">
        <v>0</v>
      </c>
      <c r="F44" s="312">
        <v>0</v>
      </c>
      <c r="G44" s="313">
        <v>0</v>
      </c>
      <c r="H44" s="316"/>
      <c r="I44" s="316"/>
    </row>
    <row r="45" spans="1:9" ht="15" customHeight="1" x14ac:dyDescent="0.25">
      <c r="A45" s="15"/>
      <c r="B45" s="311" t="s">
        <v>16</v>
      </c>
      <c r="C45" s="311" t="str">
        <f>C41</f>
        <v>(Mio. €)</v>
      </c>
      <c r="D45" s="317">
        <v>63.5</v>
      </c>
      <c r="E45" s="318">
        <v>101.7</v>
      </c>
      <c r="F45" s="317">
        <v>142.19999999999999</v>
      </c>
      <c r="G45" s="318">
        <v>145.5</v>
      </c>
      <c r="H45" s="316"/>
      <c r="I45" s="316"/>
    </row>
    <row r="46" spans="1:9" ht="12" customHeight="1" x14ac:dyDescent="0.35">
      <c r="A46" s="9"/>
      <c r="B46" s="299"/>
      <c r="C46" s="299"/>
      <c r="D46" s="20"/>
      <c r="E46" s="307"/>
      <c r="F46" s="20"/>
      <c r="G46" s="307"/>
      <c r="H46" s="20"/>
      <c r="I46" s="307"/>
    </row>
    <row r="47" spans="1:9" ht="30" customHeight="1" x14ac:dyDescent="0.35">
      <c r="A47" s="9"/>
      <c r="B47" s="23" t="s">
        <v>17</v>
      </c>
      <c r="C47" s="308" t="str">
        <f>C37</f>
        <v>(Mio. €)</v>
      </c>
      <c r="D47" s="24">
        <v>109</v>
      </c>
      <c r="E47" s="25">
        <v>149.69999999999999</v>
      </c>
      <c r="F47" s="24">
        <v>168</v>
      </c>
      <c r="G47" s="25">
        <v>172.7</v>
      </c>
      <c r="H47" s="26"/>
      <c r="I47" s="27"/>
    </row>
    <row r="48" spans="1:9" ht="15" customHeight="1" x14ac:dyDescent="0.25">
      <c r="A48" s="15">
        <v>0</v>
      </c>
      <c r="B48" s="364" t="s">
        <v>13</v>
      </c>
      <c r="C48" s="365"/>
      <c r="D48" s="305">
        <f>IF(D37=0,0,100*D47/D37)</f>
        <v>9.4103427436760771</v>
      </c>
      <c r="E48" s="306">
        <f>IF(E37=0,0,100*E47/E37)</f>
        <v>12.207453314849547</v>
      </c>
      <c r="F48" s="305">
        <f>IF(F37=0,0,100*F47/F37)</f>
        <v>12.998065764023211</v>
      </c>
      <c r="G48" s="306">
        <f>IF(G37=0,0,100*G47/G37)</f>
        <v>12.707873436350258</v>
      </c>
      <c r="H48" s="309"/>
      <c r="I48" s="309"/>
    </row>
    <row r="49" spans="1:10" s="8" customFormat="1" ht="12" customHeight="1" x14ac:dyDescent="0.35">
      <c r="A49" s="9"/>
      <c r="B49" s="299" t="str">
        <f>FnRwbBerO</f>
        <v>* Für die Berechnung des Risikobarwertes wurde der dynamische Ansatz gem. § 5 Abs. 1 Nr. 2 PfandBarwertV verwendet.</v>
      </c>
      <c r="C49" s="299"/>
      <c r="D49" s="22"/>
      <c r="E49" s="22"/>
      <c r="F49" s="22"/>
      <c r="G49" s="22"/>
      <c r="H49" s="22"/>
      <c r="I49" s="22"/>
    </row>
    <row r="50" spans="1:10" s="8" customFormat="1" ht="20.149999999999999" customHeight="1" x14ac:dyDescent="0.35">
      <c r="A50" s="9"/>
    </row>
    <row r="51" spans="1:10" s="8" customFormat="1" ht="12.75" customHeight="1" x14ac:dyDescent="0.35">
      <c r="B51" s="368"/>
      <c r="C51" s="363"/>
      <c r="D51" s="363"/>
      <c r="E51" s="363"/>
      <c r="F51" s="363"/>
      <c r="G51" s="363"/>
      <c r="H51" s="363"/>
      <c r="J51" s="335"/>
    </row>
    <row r="52" spans="1:10" s="8" customFormat="1" ht="12.75" customHeight="1" x14ac:dyDescent="0.35">
      <c r="B52" s="335"/>
      <c r="C52" s="335"/>
      <c r="D52" s="335"/>
      <c r="E52" s="335"/>
      <c r="F52" s="335"/>
      <c r="G52" s="335"/>
      <c r="H52" s="335"/>
      <c r="I52" s="335"/>
      <c r="J52" s="335"/>
    </row>
    <row r="53" spans="1:10" ht="12" customHeight="1" x14ac:dyDescent="0.35">
      <c r="A53" s="30"/>
      <c r="B53" s="299" t="s">
        <v>19</v>
      </c>
      <c r="C53" s="336"/>
      <c r="D53" s="28"/>
      <c r="E53" s="8"/>
      <c r="F53" s="8"/>
      <c r="G53" s="335"/>
      <c r="H53" s="335"/>
      <c r="I53" s="337"/>
      <c r="J53" s="335"/>
    </row>
    <row r="54" spans="1:10" ht="24" customHeight="1" x14ac:dyDescent="0.25">
      <c r="B54" s="369" t="s">
        <v>20</v>
      </c>
      <c r="C54" s="367"/>
      <c r="D54" s="367"/>
      <c r="E54" s="367"/>
      <c r="F54" s="367"/>
      <c r="G54" s="367"/>
      <c r="H54" s="367"/>
      <c r="I54" s="367"/>
    </row>
    <row r="55" spans="1:10" ht="36" customHeight="1" x14ac:dyDescent="0.25">
      <c r="B55" s="369" t="s">
        <v>21</v>
      </c>
      <c r="C55" s="367"/>
      <c r="D55" s="367"/>
      <c r="E55" s="367"/>
      <c r="F55" s="367"/>
      <c r="G55" s="367"/>
      <c r="H55" s="367"/>
      <c r="I55" s="367"/>
      <c r="J55" s="335"/>
    </row>
    <row r="56" spans="1:10" ht="12" customHeight="1" x14ac:dyDescent="0.35">
      <c r="B56" s="299" t="s">
        <v>22</v>
      </c>
      <c r="C56" s="336"/>
      <c r="D56" s="28"/>
      <c r="E56" s="8"/>
      <c r="F56" s="8"/>
      <c r="G56" s="335"/>
      <c r="H56" s="335"/>
      <c r="I56" s="337"/>
      <c r="J56" s="335"/>
    </row>
    <row r="57" spans="1:10" ht="12" customHeight="1" x14ac:dyDescent="0.25">
      <c r="B57" s="299" t="s">
        <v>23</v>
      </c>
      <c r="C57" s="335"/>
      <c r="D57" s="335"/>
      <c r="E57" s="335"/>
      <c r="F57" s="335"/>
      <c r="G57" s="335"/>
      <c r="H57" s="335"/>
      <c r="I57" s="335"/>
      <c r="J57" s="335"/>
    </row>
    <row r="58" spans="1:10" s="8" customFormat="1" ht="15.5" x14ac:dyDescent="0.35">
      <c r="B58" s="366"/>
      <c r="C58" s="366"/>
      <c r="D58" s="335"/>
      <c r="E58" s="335"/>
      <c r="F58" s="335"/>
      <c r="G58" s="335"/>
      <c r="H58" s="335"/>
      <c r="I58" s="335"/>
      <c r="J58" s="335"/>
    </row>
    <row r="59" spans="1:10" s="8" customFormat="1" ht="15.5" x14ac:dyDescent="0.35">
      <c r="B59" s="338" t="str">
        <f>"Hinweis: Die Überdeckung unter Berücksichtigung des vdp-Bonitätsdifferenzierungsmodells ist optional."</f>
        <v>Hinweis: Die Überdeckung unter Berücksichtigung des vdp-Bonitätsdifferenzierungsmodells ist optional.</v>
      </c>
      <c r="C59" s="335"/>
      <c r="D59" s="335"/>
      <c r="E59" s="335"/>
      <c r="F59" s="335"/>
      <c r="G59" s="335"/>
      <c r="H59" s="335"/>
      <c r="I59" s="335"/>
      <c r="J59" s="335"/>
    </row>
    <row r="60" spans="1:10" s="8" customFormat="1" ht="15.5" x14ac:dyDescent="0.35"/>
    <row r="61" spans="1:10" s="8" customFormat="1" ht="15.5" x14ac:dyDescent="0.35"/>
    <row r="62" spans="1:10" ht="12" customHeight="1" x14ac:dyDescent="0.25"/>
    <row r="63" spans="1:10" ht="30" customHeight="1" x14ac:dyDescent="0.25"/>
    <row r="64" spans="1:10" ht="15" customHeight="1" x14ac:dyDescent="0.25">
      <c r="B64" s="367"/>
      <c r="C64" s="367"/>
    </row>
    <row r="65" spans="2:9" ht="12" customHeight="1" x14ac:dyDescent="0.25"/>
    <row r="66" spans="2:9" ht="20.149999999999999" customHeight="1" x14ac:dyDescent="0.25"/>
    <row r="67" spans="2:9" s="8" customFormat="1" ht="13.9" customHeight="1" x14ac:dyDescent="0.35">
      <c r="D67" s="363"/>
      <c r="E67" s="363"/>
      <c r="F67" s="363"/>
      <c r="G67" s="363"/>
      <c r="H67" s="363"/>
      <c r="I67" s="363"/>
    </row>
    <row r="68" spans="2:9" s="8" customFormat="1" ht="15" customHeight="1" x14ac:dyDescent="0.35"/>
    <row r="69" spans="2:9" ht="15" customHeight="1" x14ac:dyDescent="0.25"/>
    <row r="70" spans="2:9" ht="15" customHeight="1" x14ac:dyDescent="0.25"/>
    <row r="71" spans="2:9" ht="15" customHeight="1" x14ac:dyDescent="0.25"/>
    <row r="72" spans="2:9" ht="15" customHeight="1" x14ac:dyDescent="0.25"/>
    <row r="73" spans="2:9" ht="15" customHeight="1" x14ac:dyDescent="0.25"/>
    <row r="74" spans="2:9" ht="15" customHeight="1" x14ac:dyDescent="0.25">
      <c r="B74" s="367"/>
      <c r="C74" s="367"/>
    </row>
    <row r="75" spans="2:9" ht="15" customHeight="1" x14ac:dyDescent="0.25"/>
    <row r="76" spans="2:9" ht="15" customHeight="1" x14ac:dyDescent="0.25"/>
    <row r="77" spans="2:9" ht="15" customHeight="1" x14ac:dyDescent="0.25"/>
    <row r="78" spans="2:9" s="8" customFormat="1" ht="12" customHeight="1" x14ac:dyDescent="0.35"/>
    <row r="79" spans="2:9" ht="30" customHeight="1" x14ac:dyDescent="0.25"/>
    <row r="80" spans="2:9" ht="15" customHeight="1" x14ac:dyDescent="0.25">
      <c r="B80" s="367"/>
      <c r="C80" s="367"/>
    </row>
    <row r="81" spans="2:10" ht="12" customHeight="1" x14ac:dyDescent="0.25"/>
    <row r="82" spans="2:10" ht="12.75" customHeight="1" x14ac:dyDescent="0.25"/>
    <row r="83" spans="2:10" ht="12.75" customHeight="1" x14ac:dyDescent="0.25"/>
    <row r="84" spans="2:10" s="29" customFormat="1" ht="12" customHeight="1" x14ac:dyDescent="0.2"/>
    <row r="85" spans="2:10" ht="24" customHeight="1" x14ac:dyDescent="0.25">
      <c r="B85" s="367"/>
      <c r="C85" s="367"/>
      <c r="D85" s="367"/>
      <c r="E85" s="367"/>
      <c r="F85" s="367"/>
      <c r="G85" s="367"/>
      <c r="H85" s="367"/>
      <c r="I85" s="367"/>
      <c r="J85" s="367"/>
    </row>
    <row r="86" spans="2:10" ht="36" customHeight="1" x14ac:dyDescent="0.25">
      <c r="B86" s="367"/>
      <c r="C86" s="367"/>
      <c r="D86" s="367"/>
      <c r="E86" s="367"/>
      <c r="F86" s="367"/>
      <c r="G86" s="367"/>
      <c r="H86" s="367"/>
      <c r="I86" s="367"/>
    </row>
    <row r="87" spans="2:10" ht="12" customHeight="1" x14ac:dyDescent="0.25"/>
    <row r="88" spans="2:10" ht="12" customHeight="1" x14ac:dyDescent="0.25"/>
  </sheetData>
  <mergeCells count="22">
    <mergeCell ref="B86:I86"/>
    <mergeCell ref="B85:J85"/>
    <mergeCell ref="D67:E67"/>
    <mergeCell ref="F67:G67"/>
    <mergeCell ref="H67:I67"/>
    <mergeCell ref="B74:C74"/>
    <mergeCell ref="B80:C80"/>
    <mergeCell ref="B58:C58"/>
    <mergeCell ref="B64:C64"/>
    <mergeCell ref="D35:E35"/>
    <mergeCell ref="F35:G35"/>
    <mergeCell ref="H35:I35"/>
    <mergeCell ref="B42:C42"/>
    <mergeCell ref="B48:C48"/>
    <mergeCell ref="B51:H51"/>
    <mergeCell ref="B54:I54"/>
    <mergeCell ref="B55:I55"/>
    <mergeCell ref="D19:E19"/>
    <mergeCell ref="F19:G19"/>
    <mergeCell ref="H19:I19"/>
    <mergeCell ref="B26:C26"/>
    <mergeCell ref="B32:C32"/>
  </mergeCells>
  <printOptions horizontalCentered="1"/>
  <pageMargins left="0.98402777777777795" right="0.39374999999999999" top="0.47222222222222199" bottom="0.47361111111111098" header="0.51180555555555496" footer="0.31527777777777799"/>
  <pageSetup paperSize="9" scale="57" orientation="portrait" r:id="rId1"/>
  <headerFooter>
    <oddFooter>&amp;L&amp;8 &amp;C&amp;8 &amp;R&amp;8 Seite &amp;P</oddFooter>
  </headerFooter>
  <rowBreaks count="1" manualBreakCount="1">
    <brk id="6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pageSetUpPr fitToPage="1"/>
  </sheetPr>
  <dimension ref="A1:AMM92"/>
  <sheetViews>
    <sheetView showGridLines="0" showRowColHeaders="0" zoomScaleNormal="100" zoomScaleSheetLayoutView="55" workbookViewId="0">
      <selection activeCell="G6" sqref="G6"/>
    </sheetView>
  </sheetViews>
  <sheetFormatPr baseColWidth="10" defaultColWidth="9.1796875" defaultRowHeight="12.5" x14ac:dyDescent="0.25"/>
  <cols>
    <col min="1" max="1" width="0.81640625" style="326" customWidth="1"/>
    <col min="2" max="2" width="11.54296875" style="326" hidden="1" customWidth="1"/>
    <col min="3" max="3" width="22.7265625" style="326" customWidth="1"/>
    <col min="4" max="4" width="8.7265625" style="326" customWidth="1"/>
    <col min="5" max="6" width="18.7265625" style="326" customWidth="1"/>
    <col min="7" max="7" width="16" style="326" customWidth="1"/>
    <col min="8" max="8" width="18.7265625" style="326" customWidth="1"/>
    <col min="9" max="11" width="16" style="326" customWidth="1"/>
    <col min="12" max="1027" width="8.7265625" style="326" customWidth="1"/>
  </cols>
  <sheetData>
    <row r="1" spans="2:11" ht="5.15" customHeight="1" x14ac:dyDescent="0.25"/>
    <row r="2" spans="2:11" ht="12.75" customHeight="1" x14ac:dyDescent="0.25">
      <c r="C2" s="12" t="s">
        <v>128</v>
      </c>
      <c r="D2" s="12"/>
      <c r="E2" s="12"/>
      <c r="F2" s="12"/>
      <c r="G2" s="320"/>
      <c r="H2" s="12"/>
      <c r="I2" s="320"/>
      <c r="J2" s="320"/>
      <c r="K2" s="320"/>
    </row>
    <row r="3" spans="2:11" ht="12.75" customHeight="1" x14ac:dyDescent="0.25">
      <c r="H3" s="320"/>
      <c r="I3" s="320"/>
      <c r="J3" s="320"/>
      <c r="K3" s="320"/>
    </row>
    <row r="4" spans="2:11" ht="12.75" customHeight="1" x14ac:dyDescent="0.25">
      <c r="C4" s="340" t="s">
        <v>129</v>
      </c>
      <c r="D4" s="12"/>
      <c r="E4" s="12"/>
      <c r="F4" s="320"/>
      <c r="G4" s="320"/>
      <c r="H4" s="320"/>
      <c r="I4" s="320"/>
      <c r="J4" s="320"/>
      <c r="K4" s="320"/>
    </row>
    <row r="5" spans="2:11" ht="15" customHeight="1" x14ac:dyDescent="0.25">
      <c r="C5" s="340" t="str">
        <f>UebInstitutQuartal</f>
        <v>4. Quartal 2024</v>
      </c>
      <c r="D5" s="320"/>
      <c r="E5" s="320"/>
      <c r="F5" s="320"/>
      <c r="G5" s="320"/>
      <c r="H5" s="320"/>
      <c r="I5" s="320"/>
      <c r="J5" s="320"/>
      <c r="K5" s="320"/>
    </row>
    <row r="6" spans="2:11" ht="12.75" customHeight="1" x14ac:dyDescent="0.25">
      <c r="C6" s="320"/>
      <c r="D6" s="320"/>
      <c r="E6" s="320"/>
      <c r="F6" s="320"/>
      <c r="G6" s="320"/>
      <c r="H6" s="320"/>
      <c r="I6" s="320"/>
      <c r="J6" s="320"/>
      <c r="K6" s="320"/>
    </row>
    <row r="7" spans="2:11" ht="15" customHeight="1" x14ac:dyDescent="0.3">
      <c r="C7" s="126"/>
      <c r="D7" s="21"/>
      <c r="E7" s="405" t="s">
        <v>130</v>
      </c>
      <c r="F7" s="406"/>
      <c r="G7" s="406"/>
      <c r="H7" s="406"/>
      <c r="I7" s="406"/>
      <c r="J7" s="407"/>
      <c r="K7" s="350"/>
    </row>
    <row r="8" spans="2:11" ht="12.75" customHeight="1" x14ac:dyDescent="0.25">
      <c r="C8" s="21"/>
      <c r="D8" s="21"/>
      <c r="E8" s="289" t="s">
        <v>52</v>
      </c>
      <c r="F8" s="408" t="s">
        <v>64</v>
      </c>
      <c r="G8" s="409"/>
      <c r="H8" s="409"/>
      <c r="I8" s="409"/>
      <c r="J8" s="409"/>
      <c r="K8" s="410"/>
    </row>
    <row r="9" spans="2:11" ht="25.5" customHeight="1" x14ac:dyDescent="0.25">
      <c r="C9" s="21"/>
      <c r="D9" s="21"/>
      <c r="E9" s="252"/>
      <c r="F9" s="422" t="s">
        <v>131</v>
      </c>
      <c r="G9" s="392"/>
      <c r="H9" s="418" t="s">
        <v>132</v>
      </c>
      <c r="I9" s="419"/>
      <c r="J9" s="415" t="s">
        <v>133</v>
      </c>
      <c r="K9" s="410"/>
    </row>
    <row r="10" spans="2:11" ht="12.75" customHeight="1" x14ac:dyDescent="0.25">
      <c r="C10" s="21"/>
      <c r="D10" s="21"/>
      <c r="E10" s="252"/>
      <c r="F10" s="413" t="s">
        <v>63</v>
      </c>
      <c r="G10" s="202" t="s">
        <v>64</v>
      </c>
      <c r="H10" s="420" t="s">
        <v>63</v>
      </c>
      <c r="I10" s="202" t="s">
        <v>64</v>
      </c>
      <c r="J10" s="420" t="s">
        <v>63</v>
      </c>
      <c r="K10" s="291" t="s">
        <v>64</v>
      </c>
    </row>
    <row r="11" spans="2:11" ht="57" customHeight="1" x14ac:dyDescent="0.25">
      <c r="C11" s="92"/>
      <c r="D11" s="92"/>
      <c r="E11" s="254"/>
      <c r="F11" s="414"/>
      <c r="G11" s="290" t="s">
        <v>134</v>
      </c>
      <c r="H11" s="421"/>
      <c r="I11" s="290" t="s">
        <v>134</v>
      </c>
      <c r="J11" s="421"/>
      <c r="K11" s="292" t="s">
        <v>134</v>
      </c>
    </row>
    <row r="12" spans="2:11" ht="12.75" customHeight="1" x14ac:dyDescent="0.25">
      <c r="B12" s="127"/>
      <c r="C12" s="128" t="s">
        <v>76</v>
      </c>
      <c r="D12" s="129" t="str">
        <f>AktQuartal</f>
        <v>4. Quartal</v>
      </c>
      <c r="E12" s="227" t="str">
        <f>Einheit_Waehrung</f>
        <v>Mio. €</v>
      </c>
      <c r="F12" s="228" t="str">
        <f>E12</f>
        <v>Mio. €</v>
      </c>
      <c r="G12" s="228" t="str">
        <f>E12</f>
        <v>Mio. €</v>
      </c>
      <c r="H12" s="228" t="str">
        <f>E12</f>
        <v>Mio. €</v>
      </c>
      <c r="I12" s="228" t="str">
        <f>E12</f>
        <v>Mio. €</v>
      </c>
      <c r="J12" s="228" t="str">
        <f>E12</f>
        <v>Mio. €</v>
      </c>
      <c r="K12" s="230" t="str">
        <f>E12</f>
        <v>Mio. €</v>
      </c>
    </row>
    <row r="13" spans="2:11" ht="12.75" customHeight="1" x14ac:dyDescent="0.25">
      <c r="B13" s="130" t="s">
        <v>77</v>
      </c>
      <c r="C13" s="70" t="s">
        <v>78</v>
      </c>
      <c r="D13" s="71" t="str">
        <f>"Jahr "&amp;AktJahr</f>
        <v>Jahr 2024</v>
      </c>
      <c r="E13" s="231">
        <v>0</v>
      </c>
      <c r="F13" s="72"/>
      <c r="G13" s="111">
        <v>0</v>
      </c>
      <c r="H13" s="72"/>
      <c r="I13" s="111">
        <v>0</v>
      </c>
      <c r="J13" s="72">
        <v>0</v>
      </c>
      <c r="K13" s="232">
        <v>0</v>
      </c>
    </row>
    <row r="14" spans="2:11" ht="12.75" customHeight="1" x14ac:dyDescent="0.25">
      <c r="B14" s="130"/>
      <c r="C14" s="45"/>
      <c r="D14" s="45" t="str">
        <f>"Jahr "&amp;(AktJahr-1)</f>
        <v>Jahr 2023</v>
      </c>
      <c r="E14" s="282">
        <v>14.36</v>
      </c>
      <c r="F14" s="114"/>
      <c r="G14" s="117">
        <v>0</v>
      </c>
      <c r="H14" s="114">
        <v>14.36</v>
      </c>
      <c r="I14" s="117">
        <v>0</v>
      </c>
      <c r="J14" s="114">
        <v>0</v>
      </c>
      <c r="K14" s="246">
        <v>0</v>
      </c>
    </row>
    <row r="15" spans="2:11" ht="12.75" customHeight="1" x14ac:dyDescent="0.25">
      <c r="B15" s="130" t="s">
        <v>79</v>
      </c>
      <c r="C15" s="70" t="s">
        <v>80</v>
      </c>
      <c r="D15" s="71" t="str">
        <f>$D$13</f>
        <v>Jahr 2024</v>
      </c>
      <c r="E15" s="231">
        <v>0</v>
      </c>
      <c r="F15" s="72"/>
      <c r="G15" s="111">
        <v>0</v>
      </c>
      <c r="H15" s="72"/>
      <c r="I15" s="111">
        <v>0</v>
      </c>
      <c r="J15" s="72">
        <v>0</v>
      </c>
      <c r="K15" s="232">
        <v>0</v>
      </c>
    </row>
    <row r="16" spans="2:11" ht="12.75" customHeight="1" x14ac:dyDescent="0.25">
      <c r="B16" s="130"/>
      <c r="C16" s="45"/>
      <c r="D16" s="45" t="str">
        <f>$D$14</f>
        <v>Jahr 2023</v>
      </c>
      <c r="E16" s="282">
        <v>14.36</v>
      </c>
      <c r="F16" s="114"/>
      <c r="G16" s="117">
        <v>0</v>
      </c>
      <c r="H16" s="114">
        <v>14.36</v>
      </c>
      <c r="I16" s="117">
        <v>0</v>
      </c>
      <c r="J16" s="114">
        <v>0</v>
      </c>
      <c r="K16" s="246">
        <v>0</v>
      </c>
    </row>
    <row r="17" spans="3:10" ht="12.75" customHeight="1" x14ac:dyDescent="0.25">
      <c r="C17" s="131" t="str">
        <f>IF(INT(AktJahrMonat)&gt;201503,"","Hinweis: Die detaillierten Weiteren Deckungswerte werden erst ab Q2 2014 erfasst; für die vorausgehenden Quartale liegen bislang keine geeigneten Daten vor.")</f>
        <v/>
      </c>
      <c r="D17" s="330"/>
      <c r="E17" s="330"/>
      <c r="F17" s="330"/>
      <c r="H17" s="330"/>
      <c r="J17" s="330"/>
    </row>
    <row r="18" spans="3:10" ht="12.75" customHeight="1" x14ac:dyDescent="0.25"/>
    <row r="19" spans="3:10" x14ac:dyDescent="0.25">
      <c r="C19" s="21"/>
    </row>
    <row r="21" spans="3:10" ht="12.75" customHeight="1" x14ac:dyDescent="0.25"/>
    <row r="22" spans="3:10" ht="12.75" customHeight="1" x14ac:dyDescent="0.25"/>
    <row r="23" spans="3:10" ht="12.75" customHeight="1" x14ac:dyDescent="0.25"/>
    <row r="24" spans="3:10" ht="12.75" customHeight="1" x14ac:dyDescent="0.25"/>
    <row r="25" spans="3:10" ht="12.75" customHeight="1" x14ac:dyDescent="0.25"/>
    <row r="26" spans="3:10" ht="12.75" customHeight="1" x14ac:dyDescent="0.25"/>
    <row r="27" spans="3:10" ht="12.75" customHeight="1" x14ac:dyDescent="0.25"/>
    <row r="28" spans="3:10" ht="12.75" customHeight="1" x14ac:dyDescent="0.25"/>
    <row r="29" spans="3:10" ht="12.75" customHeight="1" x14ac:dyDescent="0.25"/>
    <row r="30" spans="3:10" ht="12.75" customHeight="1" x14ac:dyDescent="0.25"/>
    <row r="31" spans="3:10" ht="12.75" customHeight="1" x14ac:dyDescent="0.25"/>
    <row r="32" spans="3:10"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8">
    <mergeCell ref="E7:J7"/>
    <mergeCell ref="F8:K8"/>
    <mergeCell ref="H9:I9"/>
    <mergeCell ref="F9:G9"/>
    <mergeCell ref="H10:H11"/>
    <mergeCell ref="F10:F11"/>
    <mergeCell ref="J10:J11"/>
    <mergeCell ref="J9:K9"/>
  </mergeCells>
  <printOptions horizontalCentered="1"/>
  <pageMargins left="0.78749999999999998" right="0.59027777777777801" top="0.98402777777777795" bottom="0.98402777777777795" header="0.51180555555555496" footer="0.51180555555555496"/>
  <pageSetup paperSize="9" scale="58" orientation="portrait" r:id="rId1"/>
  <headerFooter>
    <oddFooter>&amp;L&amp;8 &amp;C&amp;8 &amp;R&amp;8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pageSetUpPr fitToPage="1"/>
  </sheetPr>
  <dimension ref="A1:AML92"/>
  <sheetViews>
    <sheetView showGridLines="0" showRowColHeaders="0" view="pageBreakPreview" zoomScale="60" zoomScaleNormal="100" workbookViewId="0">
      <selection activeCell="E13" sqref="E13"/>
    </sheetView>
  </sheetViews>
  <sheetFormatPr baseColWidth="10" defaultColWidth="9.1796875" defaultRowHeight="12.5" x14ac:dyDescent="0.25"/>
  <cols>
    <col min="1" max="1" width="0.81640625" style="326" customWidth="1"/>
    <col min="2" max="2" width="11.54296875" style="326" hidden="1" customWidth="1"/>
    <col min="3" max="3" width="22.7265625" style="326" customWidth="1"/>
    <col min="4" max="4" width="8.7265625" style="326" customWidth="1"/>
    <col min="5" max="5" width="18.7265625" style="326" customWidth="1"/>
    <col min="6" max="6" width="16" style="326" customWidth="1"/>
    <col min="7" max="10" width="19.54296875" style="326" customWidth="1"/>
    <col min="11" max="1026" width="8.7265625" style="326" customWidth="1"/>
  </cols>
  <sheetData>
    <row r="1" spans="2:10" ht="5.15" customHeight="1" x14ac:dyDescent="0.25"/>
    <row r="2" spans="2:10" ht="12.75" customHeight="1" x14ac:dyDescent="0.25">
      <c r="C2" s="203" t="s">
        <v>121</v>
      </c>
      <c r="D2" s="12"/>
      <c r="E2" s="12"/>
      <c r="F2" s="320"/>
      <c r="G2" s="320"/>
      <c r="H2" s="320"/>
      <c r="I2" s="320"/>
      <c r="J2" s="320"/>
    </row>
    <row r="3" spans="2:10" ht="12.75" customHeight="1" x14ac:dyDescent="0.25">
      <c r="H3" s="320"/>
      <c r="I3" s="320"/>
      <c r="J3" s="320"/>
    </row>
    <row r="4" spans="2:10" ht="12.75" customHeight="1" x14ac:dyDescent="0.25">
      <c r="C4" s="52" t="s">
        <v>135</v>
      </c>
      <c r="D4" s="12"/>
      <c r="E4" s="12"/>
      <c r="F4" s="320"/>
      <c r="G4" s="320"/>
      <c r="H4" s="320"/>
      <c r="I4" s="320"/>
      <c r="J4" s="320"/>
    </row>
    <row r="5" spans="2:10" ht="15" customHeight="1" x14ac:dyDescent="0.25">
      <c r="C5" s="52" t="str">
        <f>UebInstitutQuartal</f>
        <v>4. Quartal 2024</v>
      </c>
      <c r="D5" s="320"/>
      <c r="E5" s="320"/>
      <c r="F5" s="320"/>
      <c r="G5" s="320"/>
      <c r="H5" s="320"/>
      <c r="I5" s="320"/>
      <c r="J5" s="320"/>
    </row>
    <row r="6" spans="2:10" ht="12.75" customHeight="1" x14ac:dyDescent="0.25">
      <c r="C6" s="320"/>
      <c r="D6" s="320"/>
      <c r="E6" s="320"/>
      <c r="F6" s="320"/>
      <c r="G6" s="320"/>
      <c r="H6" s="320"/>
      <c r="I6" s="320"/>
      <c r="J6" s="320"/>
    </row>
    <row r="7" spans="2:10" ht="15" customHeight="1" x14ac:dyDescent="0.3">
      <c r="C7" s="126"/>
      <c r="D7" s="21"/>
      <c r="E7" s="249" t="s">
        <v>136</v>
      </c>
      <c r="F7" s="250"/>
      <c r="G7" s="250"/>
      <c r="H7" s="250"/>
      <c r="I7" s="250"/>
      <c r="J7" s="251"/>
    </row>
    <row r="8" spans="2:10" ht="12.75" customHeight="1" x14ac:dyDescent="0.25">
      <c r="C8" s="21"/>
      <c r="D8" s="21"/>
      <c r="E8" s="289" t="s">
        <v>52</v>
      </c>
      <c r="F8" s="332" t="s">
        <v>64</v>
      </c>
      <c r="G8" s="332"/>
      <c r="H8" s="332"/>
      <c r="I8" s="332"/>
      <c r="J8" s="333"/>
    </row>
    <row r="9" spans="2:10" ht="25.5" customHeight="1" x14ac:dyDescent="0.25">
      <c r="C9" s="21"/>
      <c r="D9" s="21"/>
      <c r="E9" s="252"/>
      <c r="F9" s="411" t="s">
        <v>137</v>
      </c>
      <c r="G9" s="412"/>
      <c r="H9" s="418" t="s">
        <v>138</v>
      </c>
      <c r="I9" s="415" t="s">
        <v>139</v>
      </c>
      <c r="J9" s="410"/>
    </row>
    <row r="10" spans="2:10" ht="12.75" customHeight="1" x14ac:dyDescent="0.25">
      <c r="C10" s="21"/>
      <c r="D10" s="21"/>
      <c r="E10" s="252"/>
      <c r="F10" s="413" t="s">
        <v>63</v>
      </c>
      <c r="G10" s="201" t="s">
        <v>64</v>
      </c>
      <c r="H10" s="423"/>
      <c r="I10" s="420" t="s">
        <v>63</v>
      </c>
      <c r="J10" s="291" t="s">
        <v>64</v>
      </c>
    </row>
    <row r="11" spans="2:10" ht="53.25" customHeight="1" x14ac:dyDescent="0.25">
      <c r="C11" s="92"/>
      <c r="D11" s="92"/>
      <c r="E11" s="254"/>
      <c r="F11" s="414"/>
      <c r="G11" s="290" t="s">
        <v>127</v>
      </c>
      <c r="H11" s="424"/>
      <c r="I11" s="421"/>
      <c r="J11" s="292" t="s">
        <v>127</v>
      </c>
    </row>
    <row r="12" spans="2:10" ht="12.75" customHeight="1" x14ac:dyDescent="0.25">
      <c r="B12" s="127"/>
      <c r="C12" s="128" t="s">
        <v>76</v>
      </c>
      <c r="D12" s="129" t="str">
        <f>AktQuartal</f>
        <v>4. Quartal</v>
      </c>
      <c r="E12" s="227" t="str">
        <f>Einheit_Waehrung</f>
        <v>Mio. €</v>
      </c>
      <c r="F12" s="228" t="str">
        <f>E12</f>
        <v>Mio. €</v>
      </c>
      <c r="G12" s="228" t="str">
        <f>E12</f>
        <v>Mio. €</v>
      </c>
      <c r="H12" s="228" t="str">
        <f>G12</f>
        <v>Mio. €</v>
      </c>
      <c r="I12" s="228" t="str">
        <f>F12</f>
        <v>Mio. €</v>
      </c>
      <c r="J12" s="230" t="str">
        <f>G12</f>
        <v>Mio. €</v>
      </c>
    </row>
    <row r="13" spans="2:10" ht="12.75" customHeight="1" x14ac:dyDescent="0.25">
      <c r="B13" s="130" t="s">
        <v>77</v>
      </c>
      <c r="C13" s="70" t="s">
        <v>78</v>
      </c>
      <c r="D13" s="71" t="str">
        <f>"Jahr "&amp;AktJahr</f>
        <v>Jahr 2024</v>
      </c>
      <c r="E13" s="231">
        <v>0</v>
      </c>
      <c r="F13" s="72">
        <v>0</v>
      </c>
      <c r="G13" s="72">
        <v>0</v>
      </c>
      <c r="H13" s="111">
        <v>0</v>
      </c>
      <c r="I13" s="111">
        <v>0</v>
      </c>
      <c r="J13" s="232">
        <v>0</v>
      </c>
    </row>
    <row r="14" spans="2:10" ht="12.75" customHeight="1" x14ac:dyDescent="0.25">
      <c r="B14" s="130"/>
      <c r="C14" s="45"/>
      <c r="D14" s="45" t="str">
        <f>"Jahr "&amp;(AktJahr-1)</f>
        <v>Jahr 2023</v>
      </c>
      <c r="E14" s="282">
        <v>0</v>
      </c>
      <c r="F14" s="114">
        <v>0</v>
      </c>
      <c r="G14" s="114">
        <v>0</v>
      </c>
      <c r="H14" s="117">
        <v>0</v>
      </c>
      <c r="I14" s="117">
        <v>0</v>
      </c>
      <c r="J14" s="246">
        <v>0</v>
      </c>
    </row>
    <row r="15" spans="2:10" ht="12.75" customHeight="1" x14ac:dyDescent="0.25">
      <c r="C15" s="131" t="str">
        <f>IF(INT(AktJahrMonat)&gt;201503,"","Hinweis: Die detaillierten Weiteren Deckungswerte werden erst ab Q2 2014 erfasst; für die vorausgehenden Quartale liegen bislang keine geeigneten Daten vor.")</f>
        <v/>
      </c>
      <c r="D15" s="330"/>
      <c r="E15" s="330"/>
      <c r="F15" s="330"/>
      <c r="G15" s="330"/>
      <c r="H15" s="330"/>
      <c r="I15" s="330"/>
      <c r="J15" s="330"/>
    </row>
    <row r="16" spans="2:10"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5">
    <mergeCell ref="F9:G9"/>
    <mergeCell ref="F10:F11"/>
    <mergeCell ref="H9:H11"/>
    <mergeCell ref="I9:J9"/>
    <mergeCell ref="I10:I11"/>
  </mergeCells>
  <printOptions horizontalCentered="1"/>
  <pageMargins left="0.78749999999999998" right="0.59027777777777801" top="0.98402777777777795" bottom="0.98402777777777795" header="0.51180555555555496" footer="0.51180555555555496"/>
  <pageSetup paperSize="9" scale="61" orientation="portrait" r:id="rId1"/>
  <headerFooter>
    <oddFooter>&amp;L&amp;8 &amp;C&amp;8 &amp;R&amp;8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pageSetUpPr fitToPage="1"/>
  </sheetPr>
  <dimension ref="A1:AML92"/>
  <sheetViews>
    <sheetView showGridLines="0" showRowColHeaders="0" view="pageBreakPreview" zoomScale="60" zoomScaleNormal="100" workbookViewId="0">
      <selection activeCell="E13" sqref="E13"/>
    </sheetView>
  </sheetViews>
  <sheetFormatPr baseColWidth="10" defaultColWidth="9.1796875" defaultRowHeight="12.5" x14ac:dyDescent="0.25"/>
  <cols>
    <col min="1" max="1" width="0.81640625" style="326" customWidth="1"/>
    <col min="2" max="2" width="11.54296875" style="326" hidden="1" customWidth="1"/>
    <col min="3" max="3" width="22.7265625" style="326" customWidth="1"/>
    <col min="4" max="4" width="8.7265625" style="326" customWidth="1"/>
    <col min="5" max="5" width="18.7265625" style="326" customWidth="1"/>
    <col min="6" max="6" width="16" style="326" customWidth="1"/>
    <col min="7" max="10" width="19.54296875" style="326" customWidth="1"/>
    <col min="11" max="1026" width="8.7265625" style="326" customWidth="1"/>
  </cols>
  <sheetData>
    <row r="1" spans="2:10" ht="5.15" customHeight="1" x14ac:dyDescent="0.25"/>
    <row r="2" spans="2:10" ht="12.75" customHeight="1" x14ac:dyDescent="0.25">
      <c r="C2" s="203" t="s">
        <v>121</v>
      </c>
      <c r="D2" s="12"/>
      <c r="E2" s="12"/>
      <c r="F2" s="320"/>
      <c r="G2" s="320"/>
      <c r="H2" s="320"/>
      <c r="I2" s="320"/>
      <c r="J2" s="320"/>
    </row>
    <row r="3" spans="2:10" ht="12.75" customHeight="1" x14ac:dyDescent="0.25">
      <c r="H3" s="320"/>
      <c r="I3" s="320"/>
      <c r="J3" s="320"/>
    </row>
    <row r="4" spans="2:10" ht="12.75" customHeight="1" x14ac:dyDescent="0.25">
      <c r="C4" s="52" t="s">
        <v>140</v>
      </c>
      <c r="D4" s="12"/>
      <c r="E4" s="12"/>
      <c r="F4" s="320"/>
      <c r="G4" s="320"/>
      <c r="H4" s="320"/>
      <c r="I4" s="320"/>
      <c r="J4" s="320"/>
    </row>
    <row r="5" spans="2:10" ht="15" customHeight="1" x14ac:dyDescent="0.25">
      <c r="C5" s="52" t="str">
        <f>UebInstitutQuartal</f>
        <v>4. Quartal 2024</v>
      </c>
      <c r="D5" s="320"/>
      <c r="E5" s="320"/>
      <c r="F5" s="320"/>
      <c r="G5" s="320"/>
      <c r="H5" s="320"/>
      <c r="I5" s="320"/>
      <c r="J5" s="320"/>
    </row>
    <row r="6" spans="2:10" ht="12.75" customHeight="1" x14ac:dyDescent="0.25">
      <c r="C6" s="320"/>
      <c r="D6" s="320"/>
      <c r="E6" s="320"/>
      <c r="F6" s="320"/>
      <c r="G6" s="320"/>
      <c r="H6" s="320"/>
      <c r="I6" s="320"/>
      <c r="J6" s="320"/>
    </row>
    <row r="7" spans="2:10" ht="15" customHeight="1" x14ac:dyDescent="0.3">
      <c r="C7" s="126"/>
      <c r="D7" s="21"/>
      <c r="E7" s="249" t="s">
        <v>141</v>
      </c>
      <c r="F7" s="250"/>
      <c r="G7" s="250"/>
      <c r="H7" s="250"/>
      <c r="I7" s="250"/>
      <c r="J7" s="251"/>
    </row>
    <row r="8" spans="2:10" ht="12.75" customHeight="1" x14ac:dyDescent="0.25">
      <c r="C8" s="21"/>
      <c r="D8" s="21"/>
      <c r="E8" s="289" t="s">
        <v>52</v>
      </c>
      <c r="F8" s="332" t="s">
        <v>64</v>
      </c>
      <c r="G8" s="332"/>
      <c r="H8" s="332"/>
      <c r="I8" s="332"/>
      <c r="J8" s="333"/>
    </row>
    <row r="9" spans="2:10" ht="25.5" customHeight="1" x14ac:dyDescent="0.25">
      <c r="C9" s="21"/>
      <c r="D9" s="21"/>
      <c r="E9" s="252"/>
      <c r="F9" s="411" t="s">
        <v>142</v>
      </c>
      <c r="G9" s="412"/>
      <c r="H9" s="418" t="s">
        <v>143</v>
      </c>
      <c r="I9" s="419"/>
      <c r="J9" s="415" t="s">
        <v>144</v>
      </c>
    </row>
    <row r="10" spans="2:10" ht="12.75" customHeight="1" x14ac:dyDescent="0.25">
      <c r="C10" s="21"/>
      <c r="D10" s="21"/>
      <c r="E10" s="252"/>
      <c r="F10" s="413" t="s">
        <v>63</v>
      </c>
      <c r="G10" s="201" t="s">
        <v>64</v>
      </c>
      <c r="H10" s="413" t="s">
        <v>63</v>
      </c>
      <c r="I10" s="201" t="s">
        <v>64</v>
      </c>
      <c r="J10" s="416"/>
    </row>
    <row r="11" spans="2:10" ht="54.75" customHeight="1" x14ac:dyDescent="0.25">
      <c r="C11" s="92"/>
      <c r="D11" s="92"/>
      <c r="E11" s="254"/>
      <c r="F11" s="414"/>
      <c r="G11" s="293" t="s">
        <v>127</v>
      </c>
      <c r="H11" s="414"/>
      <c r="I11" s="290" t="s">
        <v>127</v>
      </c>
      <c r="J11" s="417"/>
    </row>
    <row r="12" spans="2:10" ht="12.75" customHeight="1" x14ac:dyDescent="0.25">
      <c r="B12" s="127"/>
      <c r="C12" s="128" t="s">
        <v>76</v>
      </c>
      <c r="D12" s="129" t="str">
        <f>AktQuartal</f>
        <v>4. Quartal</v>
      </c>
      <c r="E12" s="227" t="str">
        <f>Einheit_Waehrung</f>
        <v>Mio. €</v>
      </c>
      <c r="F12" s="228" t="str">
        <f>E12</f>
        <v>Mio. €</v>
      </c>
      <c r="G12" s="228" t="str">
        <f>E12</f>
        <v>Mio. €</v>
      </c>
      <c r="H12" s="228" t="str">
        <f>G12</f>
        <v>Mio. €</v>
      </c>
      <c r="I12" s="228" t="str">
        <f>F12</f>
        <v>Mio. €</v>
      </c>
      <c r="J12" s="230" t="str">
        <f>F12</f>
        <v>Mio. €</v>
      </c>
    </row>
    <row r="13" spans="2:10" ht="12.75" customHeight="1" x14ac:dyDescent="0.25">
      <c r="B13" s="130" t="s">
        <v>77</v>
      </c>
      <c r="C13" s="70" t="s">
        <v>78</v>
      </c>
      <c r="D13" s="71" t="str">
        <f>"Jahr "&amp;AktJahr</f>
        <v>Jahr 2024</v>
      </c>
      <c r="E13" s="231">
        <v>0</v>
      </c>
      <c r="F13" s="72">
        <v>0</v>
      </c>
      <c r="G13" s="72">
        <v>0</v>
      </c>
      <c r="H13" s="111">
        <v>0</v>
      </c>
      <c r="I13" s="72">
        <v>0</v>
      </c>
      <c r="J13" s="232">
        <v>0</v>
      </c>
    </row>
    <row r="14" spans="2:10" ht="12.75" customHeight="1" x14ac:dyDescent="0.25">
      <c r="B14" s="130"/>
      <c r="C14" s="45"/>
      <c r="D14" s="45" t="str">
        <f>"Jahr "&amp;(AktJahr-1)</f>
        <v>Jahr 2023</v>
      </c>
      <c r="E14" s="282">
        <v>0</v>
      </c>
      <c r="F14" s="114">
        <v>0</v>
      </c>
      <c r="G14" s="114">
        <v>0</v>
      </c>
      <c r="H14" s="117">
        <v>0</v>
      </c>
      <c r="I14" s="114">
        <v>0</v>
      </c>
      <c r="J14" s="246">
        <v>0</v>
      </c>
    </row>
    <row r="15" spans="2:10" ht="12.75" customHeight="1" x14ac:dyDescent="0.25">
      <c r="C15" s="131" t="str">
        <f>IF(INT(AktJahrMonat)&gt;201503,"","Hinweis: Die detaillierten Weiteren Deckungswerte werden erst ab Q2 2014 erfasst; für die vorausgehenden Quartale liegen bislang keine geeigneten Daten vor.")</f>
        <v/>
      </c>
      <c r="D15" s="330"/>
      <c r="E15" s="330"/>
      <c r="F15" s="330"/>
      <c r="G15" s="330"/>
      <c r="H15" s="330"/>
      <c r="I15" s="330"/>
      <c r="J15" s="330"/>
    </row>
    <row r="16" spans="2:10"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5">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61" orientation="portrait" r:id="rId1"/>
  <headerFooter>
    <oddFooter>&amp;L&amp;8 &amp;C&amp;8 &amp;R&amp;8 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6">
    <pageSetUpPr fitToPage="1"/>
  </sheetPr>
  <dimension ref="A2:AMK169"/>
  <sheetViews>
    <sheetView showGridLines="0" showRowColHeaders="0" zoomScaleNormal="100" zoomScaleSheetLayoutView="70" workbookViewId="0">
      <selection activeCell="H10" sqref="H10"/>
    </sheetView>
  </sheetViews>
  <sheetFormatPr baseColWidth="10" defaultColWidth="9.1796875" defaultRowHeight="12.5" x14ac:dyDescent="0.25"/>
  <cols>
    <col min="1" max="1" width="0.81640625" style="326" customWidth="1"/>
    <col min="2" max="2" width="45.81640625" style="326" customWidth="1"/>
    <col min="3" max="3" width="9.54296875" style="326" customWidth="1"/>
    <col min="4" max="5" width="12.7265625" style="326" customWidth="1"/>
    <col min="6" max="6" width="14.453125" style="326" customWidth="1"/>
    <col min="7" max="1025" width="8.7265625" style="326" customWidth="1"/>
  </cols>
  <sheetData>
    <row r="2" spans="2:5" x14ac:dyDescent="0.25">
      <c r="B2" s="203" t="s">
        <v>145</v>
      </c>
    </row>
    <row r="4" spans="2:5" x14ac:dyDescent="0.25">
      <c r="B4" s="340" t="s">
        <v>146</v>
      </c>
    </row>
    <row r="5" spans="2:5" x14ac:dyDescent="0.25">
      <c r="B5" s="340" t="str">
        <f>UebInstitutQuartal</f>
        <v>4. Quartal 2024</v>
      </c>
    </row>
    <row r="6" spans="2:5" x14ac:dyDescent="0.25">
      <c r="B6" s="319"/>
    </row>
    <row r="7" spans="2:5" x14ac:dyDescent="0.25">
      <c r="B7" s="351" t="s">
        <v>9</v>
      </c>
      <c r="C7" s="341"/>
      <c r="D7" s="341"/>
      <c r="E7" s="341"/>
    </row>
    <row r="8" spans="2:5" ht="13.5" customHeight="1" thickBot="1" x14ac:dyDescent="0.3">
      <c r="B8" s="132"/>
      <c r="C8" s="133"/>
      <c r="D8" s="327" t="str">
        <f>AktQuartKurz&amp;" "&amp;AktJahr</f>
        <v>Q4 2024</v>
      </c>
      <c r="E8" s="328" t="str">
        <f>AktQuartKurz&amp;" "&amp;(AktJahr-1)</f>
        <v>Q4 2023</v>
      </c>
    </row>
    <row r="9" spans="2:5" x14ac:dyDescent="0.25">
      <c r="B9" s="352" t="s">
        <v>147</v>
      </c>
      <c r="C9" s="176" t="s">
        <v>40</v>
      </c>
      <c r="D9" s="192">
        <v>35156.6</v>
      </c>
      <c r="E9" s="193">
        <v>35241.300000000003</v>
      </c>
    </row>
    <row r="10" spans="2:5" s="135" customFormat="1" ht="21.75" customHeight="1" thickBot="1" x14ac:dyDescent="0.3">
      <c r="B10" s="218" t="s">
        <v>148</v>
      </c>
      <c r="C10" s="136" t="s">
        <v>149</v>
      </c>
      <c r="D10" s="137">
        <v>94.7</v>
      </c>
      <c r="E10" s="179">
        <v>96.1</v>
      </c>
    </row>
    <row r="11" spans="2:5" ht="13.5" customHeight="1" thickBot="1" x14ac:dyDescent="0.3">
      <c r="B11" s="353"/>
      <c r="C11" s="341"/>
      <c r="D11" s="341"/>
      <c r="E11" s="354"/>
    </row>
    <row r="12" spans="2:5" x14ac:dyDescent="0.25">
      <c r="B12" s="355" t="s">
        <v>11</v>
      </c>
      <c r="C12" s="219" t="s">
        <v>40</v>
      </c>
      <c r="D12" s="177">
        <v>37314.9</v>
      </c>
      <c r="E12" s="178">
        <v>37551.199999999997</v>
      </c>
    </row>
    <row r="13" spans="2:5" ht="30" customHeight="1" x14ac:dyDescent="0.25">
      <c r="B13" s="204" t="s">
        <v>150</v>
      </c>
      <c r="C13" s="139" t="s">
        <v>40</v>
      </c>
      <c r="D13" s="140">
        <v>0</v>
      </c>
      <c r="E13" s="182">
        <v>0</v>
      </c>
    </row>
    <row r="14" spans="2:5" ht="31.5" customHeight="1" x14ac:dyDescent="0.25">
      <c r="B14" s="205" t="s">
        <v>151</v>
      </c>
      <c r="C14" s="139" t="s">
        <v>40</v>
      </c>
      <c r="D14" s="140">
        <v>0</v>
      </c>
      <c r="E14" s="182">
        <v>0</v>
      </c>
    </row>
    <row r="15" spans="2:5" ht="31.5" customHeight="1" x14ac:dyDescent="0.25">
      <c r="B15" s="205" t="s">
        <v>152</v>
      </c>
      <c r="C15" s="141" t="s">
        <v>40</v>
      </c>
      <c r="D15" s="140">
        <v>0</v>
      </c>
      <c r="E15" s="182">
        <v>0</v>
      </c>
    </row>
    <row r="16" spans="2:5" ht="31.5" customHeight="1" x14ac:dyDescent="0.25">
      <c r="B16" s="205" t="s">
        <v>153</v>
      </c>
      <c r="C16" s="141" t="s">
        <v>40</v>
      </c>
      <c r="D16" s="140">
        <v>0</v>
      </c>
      <c r="E16" s="182">
        <v>0</v>
      </c>
    </row>
    <row r="17" spans="2:5" ht="31.5" customHeight="1" x14ac:dyDescent="0.25">
      <c r="B17" s="206" t="s">
        <v>154</v>
      </c>
      <c r="C17" s="141" t="s">
        <v>40</v>
      </c>
      <c r="D17" s="140">
        <v>0</v>
      </c>
      <c r="E17" s="182">
        <v>0</v>
      </c>
    </row>
    <row r="18" spans="2:5" s="135" customFormat="1" ht="21" customHeight="1" x14ac:dyDescent="0.25">
      <c r="B18" s="207" t="s">
        <v>155</v>
      </c>
      <c r="C18" s="141" t="s">
        <v>149</v>
      </c>
      <c r="D18" s="140">
        <v>95.7</v>
      </c>
      <c r="E18" s="182">
        <v>95.9</v>
      </c>
    </row>
    <row r="19" spans="2:5" ht="12.5" customHeight="1" x14ac:dyDescent="0.25">
      <c r="B19" s="425" t="s">
        <v>156</v>
      </c>
      <c r="C19" s="139" t="s">
        <v>157</v>
      </c>
      <c r="D19" s="140">
        <v>0</v>
      </c>
      <c r="E19" s="182">
        <v>0</v>
      </c>
    </row>
    <row r="20" spans="2:5" x14ac:dyDescent="0.25">
      <c r="B20" s="426"/>
      <c r="C20" s="141" t="s">
        <v>158</v>
      </c>
      <c r="D20" s="140">
        <v>1113.3</v>
      </c>
      <c r="E20" s="182">
        <v>870.9</v>
      </c>
    </row>
    <row r="21" spans="2:5" x14ac:dyDescent="0.25">
      <c r="B21" s="426"/>
      <c r="C21" s="141" t="s">
        <v>159</v>
      </c>
      <c r="D21" s="140">
        <v>0</v>
      </c>
      <c r="E21" s="182">
        <v>0</v>
      </c>
    </row>
    <row r="22" spans="2:5" x14ac:dyDescent="0.25">
      <c r="B22" s="426"/>
      <c r="C22" s="141" t="s">
        <v>160</v>
      </c>
      <c r="D22" s="140">
        <v>0</v>
      </c>
      <c r="E22" s="182">
        <v>0</v>
      </c>
    </row>
    <row r="23" spans="2:5" x14ac:dyDescent="0.25">
      <c r="B23" s="426"/>
      <c r="C23" s="141" t="s">
        <v>161</v>
      </c>
      <c r="D23" s="140">
        <v>265.2</v>
      </c>
      <c r="E23" s="182">
        <v>-113.6</v>
      </c>
    </row>
    <row r="24" spans="2:5" x14ac:dyDescent="0.25">
      <c r="B24" s="426"/>
      <c r="C24" s="141" t="s">
        <v>162</v>
      </c>
      <c r="D24" s="140">
        <v>0</v>
      </c>
      <c r="E24" s="182">
        <v>0</v>
      </c>
    </row>
    <row r="25" spans="2:5" x14ac:dyDescent="0.25">
      <c r="B25" s="426"/>
      <c r="C25" s="141" t="s">
        <v>163</v>
      </c>
      <c r="D25" s="140">
        <v>0</v>
      </c>
      <c r="E25" s="182">
        <v>0</v>
      </c>
    </row>
    <row r="26" spans="2:5" x14ac:dyDescent="0.25">
      <c r="B26" s="426"/>
      <c r="C26" s="141" t="s">
        <v>164</v>
      </c>
      <c r="D26" s="140">
        <v>0</v>
      </c>
      <c r="E26" s="182">
        <v>0</v>
      </c>
    </row>
    <row r="27" spans="2:5" x14ac:dyDescent="0.25">
      <c r="B27" s="426"/>
      <c r="C27" s="141" t="s">
        <v>165</v>
      </c>
      <c r="D27" s="140">
        <v>0</v>
      </c>
      <c r="E27" s="182">
        <v>0</v>
      </c>
    </row>
    <row r="28" spans="2:5" x14ac:dyDescent="0.25">
      <c r="B28" s="426"/>
      <c r="C28" s="141" t="s">
        <v>166</v>
      </c>
      <c r="D28" s="140">
        <v>164.6</v>
      </c>
      <c r="E28" s="182">
        <v>-19.600000000000001</v>
      </c>
    </row>
    <row r="29" spans="2:5" x14ac:dyDescent="0.25">
      <c r="B29" s="208"/>
      <c r="C29" s="141" t="s">
        <v>167</v>
      </c>
      <c r="D29" s="140">
        <v>0</v>
      </c>
      <c r="E29" s="182">
        <v>0</v>
      </c>
    </row>
    <row r="30" spans="2:5" ht="27" customHeight="1" x14ac:dyDescent="0.25">
      <c r="B30" s="209" t="s">
        <v>168</v>
      </c>
      <c r="C30" s="141" t="s">
        <v>169</v>
      </c>
      <c r="D30" s="140">
        <v>5.71</v>
      </c>
      <c r="E30" s="182">
        <v>5.34</v>
      </c>
    </row>
    <row r="31" spans="2:5" ht="21" customHeight="1" x14ac:dyDescent="0.25">
      <c r="B31" s="142" t="s">
        <v>170</v>
      </c>
      <c r="C31" s="141" t="s">
        <v>149</v>
      </c>
      <c r="D31" s="140">
        <v>52.21</v>
      </c>
      <c r="E31" s="182">
        <v>52.4</v>
      </c>
    </row>
    <row r="32" spans="2:5" ht="32.25" customHeight="1" thickBot="1" x14ac:dyDescent="0.3">
      <c r="B32" s="143" t="s">
        <v>171</v>
      </c>
      <c r="C32" s="190" t="s">
        <v>149</v>
      </c>
      <c r="D32" s="184">
        <v>0</v>
      </c>
      <c r="E32" s="185">
        <v>0</v>
      </c>
    </row>
    <row r="33" spans="1:6" ht="13.5" customHeight="1" thickBot="1" x14ac:dyDescent="0.3">
      <c r="B33" s="353"/>
      <c r="C33" s="341"/>
      <c r="D33" s="341"/>
      <c r="E33" s="354"/>
    </row>
    <row r="34" spans="1:6" x14ac:dyDescent="0.25">
      <c r="B34" s="355" t="s">
        <v>172</v>
      </c>
      <c r="C34" s="219"/>
      <c r="D34" s="177"/>
      <c r="E34" s="178"/>
    </row>
    <row r="35" spans="1:6" ht="31.5" customHeight="1" x14ac:dyDescent="0.25">
      <c r="A35" s="187"/>
      <c r="B35" s="211" t="s">
        <v>173</v>
      </c>
      <c r="C35" s="139" t="s">
        <v>40</v>
      </c>
      <c r="D35" s="140">
        <v>405.2</v>
      </c>
      <c r="E35" s="182">
        <v>581.70000000000005</v>
      </c>
    </row>
    <row r="36" spans="1:6" x14ac:dyDescent="0.25">
      <c r="A36" s="187"/>
      <c r="B36" s="211" t="s">
        <v>174</v>
      </c>
      <c r="C36" s="139" t="s">
        <v>175</v>
      </c>
      <c r="D36" s="294">
        <v>73</v>
      </c>
      <c r="E36" s="295">
        <v>179</v>
      </c>
    </row>
    <row r="37" spans="1:6" ht="32.25" customHeight="1" thickBot="1" x14ac:dyDescent="0.3">
      <c r="A37" s="187">
        <v>1</v>
      </c>
      <c r="B37" s="143" t="s">
        <v>176</v>
      </c>
      <c r="C37" s="217" t="s">
        <v>40</v>
      </c>
      <c r="D37" s="184">
        <v>1448.8</v>
      </c>
      <c r="E37" s="185">
        <v>1324.1</v>
      </c>
    </row>
    <row r="38" spans="1:6" ht="13.5" customHeight="1" thickBot="1" x14ac:dyDescent="0.3">
      <c r="A38" s="187">
        <v>1</v>
      </c>
      <c r="B38" s="353"/>
      <c r="C38" s="341"/>
      <c r="D38" s="341"/>
      <c r="E38" s="354"/>
    </row>
    <row r="39" spans="1:6" ht="13" x14ac:dyDescent="0.3">
      <c r="A39" s="187"/>
      <c r="B39" s="355" t="s">
        <v>177</v>
      </c>
      <c r="C39" s="219"/>
      <c r="D39" s="177"/>
      <c r="E39" s="178"/>
      <c r="F39" s="196"/>
    </row>
    <row r="40" spans="1:6" ht="21" customHeight="1" x14ac:dyDescent="0.3">
      <c r="A40" s="187"/>
      <c r="B40" s="205" t="s">
        <v>178</v>
      </c>
      <c r="C40" s="139" t="s">
        <v>149</v>
      </c>
      <c r="D40" s="140">
        <v>0</v>
      </c>
      <c r="E40" s="182">
        <v>0</v>
      </c>
      <c r="F40" s="196"/>
    </row>
    <row r="41" spans="1:6" ht="21" customHeight="1" x14ac:dyDescent="0.3">
      <c r="A41" s="187"/>
      <c r="B41" s="205" t="s">
        <v>179</v>
      </c>
      <c r="C41" s="139" t="s">
        <v>149</v>
      </c>
      <c r="D41" s="140">
        <v>0</v>
      </c>
      <c r="E41" s="182">
        <v>0</v>
      </c>
      <c r="F41" s="196"/>
    </row>
    <row r="42" spans="1:6" ht="21" customHeight="1" x14ac:dyDescent="0.3">
      <c r="A42" s="187"/>
      <c r="B42" s="205" t="s">
        <v>180</v>
      </c>
      <c r="C42" s="139" t="s">
        <v>149</v>
      </c>
      <c r="D42" s="140">
        <v>0</v>
      </c>
      <c r="E42" s="182">
        <v>0</v>
      </c>
      <c r="F42" s="196"/>
    </row>
    <row r="43" spans="1:6" ht="31.5" customHeight="1" x14ac:dyDescent="0.3">
      <c r="A43" s="187"/>
      <c r="B43" s="205" t="s">
        <v>181</v>
      </c>
      <c r="C43" s="139" t="s">
        <v>149</v>
      </c>
      <c r="D43" s="140">
        <v>0</v>
      </c>
      <c r="E43" s="182">
        <v>0</v>
      </c>
      <c r="F43" s="196"/>
    </row>
    <row r="44" spans="1:6" ht="31.5" customHeight="1" x14ac:dyDescent="0.3">
      <c r="A44" s="187"/>
      <c r="B44" s="205" t="s">
        <v>182</v>
      </c>
      <c r="C44" s="139" t="s">
        <v>149</v>
      </c>
      <c r="D44" s="140">
        <v>0</v>
      </c>
      <c r="E44" s="182">
        <v>0</v>
      </c>
      <c r="F44" s="196"/>
    </row>
    <row r="45" spans="1:6" ht="32.25" customHeight="1" thickBot="1" x14ac:dyDescent="0.35">
      <c r="A45" s="187"/>
      <c r="B45" s="356" t="s">
        <v>183</v>
      </c>
      <c r="C45" s="217" t="s">
        <v>149</v>
      </c>
      <c r="D45" s="184">
        <v>0</v>
      </c>
      <c r="E45" s="185">
        <v>0</v>
      </c>
      <c r="F45" s="196"/>
    </row>
    <row r="46" spans="1:6" ht="13.5" customHeight="1" thickBot="1" x14ac:dyDescent="0.35">
      <c r="A46" s="187"/>
      <c r="B46" s="353"/>
      <c r="C46" s="341"/>
      <c r="D46" s="341"/>
      <c r="E46" s="354"/>
      <c r="F46" s="196"/>
    </row>
    <row r="47" spans="1:6" x14ac:dyDescent="0.25">
      <c r="A47" s="187"/>
      <c r="B47" s="357" t="s">
        <v>184</v>
      </c>
      <c r="C47" s="138"/>
      <c r="D47" s="134"/>
      <c r="E47" s="181"/>
    </row>
    <row r="48" spans="1:6" ht="32.25" customHeight="1" thickBot="1" x14ac:dyDescent="0.3">
      <c r="A48" s="187"/>
      <c r="B48" s="356" t="s">
        <v>185</v>
      </c>
      <c r="C48" s="190" t="s">
        <v>149</v>
      </c>
      <c r="D48" s="184">
        <v>0.5</v>
      </c>
      <c r="E48" s="185">
        <v>0.68</v>
      </c>
    </row>
    <row r="49" spans="1:5" x14ac:dyDescent="0.25">
      <c r="A49" s="187"/>
      <c r="B49" s="189"/>
      <c r="C49" s="189"/>
      <c r="D49" s="189"/>
      <c r="E49" s="189"/>
    </row>
    <row r="51" spans="1:5" x14ac:dyDescent="0.25">
      <c r="B51" s="21"/>
    </row>
    <row r="169" spans="2:2" x14ac:dyDescent="0.25">
      <c r="B169" s="21"/>
    </row>
  </sheetData>
  <mergeCells count="1">
    <mergeCell ref="B19:B28"/>
  </mergeCells>
  <printOptions horizontalCentered="1"/>
  <pageMargins left="0.78740157480314965" right="0.78740157480314965" top="0.98425196850393704" bottom="0.98425196850393704" header="0.51181102362204722" footer="0.51181102362204722"/>
  <pageSetup paperSize="9" scale="78" orientation="portrait" r:id="rId1"/>
  <headerFooter>
    <oddFooter>&amp;L&amp;8 &amp;C&amp;8 &amp;R&amp;8 Seite &amp;P</oddFooter>
  </headerFooter>
  <rowBreaks count="1" manualBreakCount="1">
    <brk id="3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pageSetUpPr fitToPage="1"/>
  </sheetPr>
  <dimension ref="A2:AMK46"/>
  <sheetViews>
    <sheetView showGridLines="0" showRowColHeaders="0" zoomScaleNormal="100" zoomScaleSheetLayoutView="70" workbookViewId="0">
      <selection activeCell="H6" sqref="H6"/>
    </sheetView>
  </sheetViews>
  <sheetFormatPr baseColWidth="10" defaultColWidth="9.1796875" defaultRowHeight="12.5" x14ac:dyDescent="0.25"/>
  <cols>
    <col min="1" max="1" width="0.81640625" style="326" customWidth="1"/>
    <col min="2" max="2" width="45.81640625" style="326" customWidth="1"/>
    <col min="3" max="3" width="9.54296875" style="326" customWidth="1"/>
    <col min="4" max="5" width="12.7265625" style="326" customWidth="1"/>
    <col min="6" max="6" width="14.453125" style="326" customWidth="1"/>
    <col min="7" max="1025" width="8.7265625" style="326" customWidth="1"/>
  </cols>
  <sheetData>
    <row r="2" spans="1:5" x14ac:dyDescent="0.25">
      <c r="B2" s="203" t="s">
        <v>145</v>
      </c>
    </row>
    <row r="4" spans="1:5" x14ac:dyDescent="0.25">
      <c r="B4" s="340" t="s">
        <v>146</v>
      </c>
    </row>
    <row r="5" spans="1:5" x14ac:dyDescent="0.25">
      <c r="B5" s="340" t="str">
        <f>UebInstitutQuartal</f>
        <v>4. Quartal 2024</v>
      </c>
    </row>
    <row r="6" spans="1:5" x14ac:dyDescent="0.25">
      <c r="B6" s="319"/>
    </row>
    <row r="7" spans="1:5" x14ac:dyDescent="0.25">
      <c r="A7" s="187">
        <v>1</v>
      </c>
      <c r="B7" s="351" t="s">
        <v>37</v>
      </c>
      <c r="C7" s="341"/>
      <c r="D7" s="341"/>
      <c r="E7" s="341"/>
    </row>
    <row r="8" spans="1:5" ht="13.5" customHeight="1" thickBot="1" x14ac:dyDescent="0.3">
      <c r="A8" s="187">
        <v>1</v>
      </c>
      <c r="B8" s="132"/>
      <c r="C8" s="133"/>
      <c r="D8" s="327" t="str">
        <f>AktQuartKurz&amp;" "&amp;AktJahr</f>
        <v>Q4 2024</v>
      </c>
      <c r="E8" s="328" t="str">
        <f>AktQuartKurz&amp;" "&amp;(AktJahr-1)</f>
        <v>Q4 2023</v>
      </c>
    </row>
    <row r="9" spans="1:5" x14ac:dyDescent="0.25">
      <c r="A9" s="187">
        <v>1</v>
      </c>
      <c r="B9" s="352" t="s">
        <v>147</v>
      </c>
      <c r="C9" s="191" t="s">
        <v>40</v>
      </c>
      <c r="D9" s="192">
        <v>1158.3</v>
      </c>
      <c r="E9" s="193">
        <v>1226.3</v>
      </c>
    </row>
    <row r="10" spans="1:5" s="135" customFormat="1" ht="21.75" customHeight="1" thickBot="1" x14ac:dyDescent="0.25">
      <c r="A10" s="187">
        <v>1</v>
      </c>
      <c r="B10" s="218" t="s">
        <v>186</v>
      </c>
      <c r="C10" s="136" t="s">
        <v>149</v>
      </c>
      <c r="D10" s="137">
        <v>91.3</v>
      </c>
      <c r="E10" s="179">
        <v>91</v>
      </c>
    </row>
    <row r="11" spans="1:5" ht="13.5" customHeight="1" thickBot="1" x14ac:dyDescent="0.3">
      <c r="A11" s="187">
        <v>1</v>
      </c>
      <c r="B11" s="353"/>
      <c r="C11" s="341"/>
      <c r="D11" s="341"/>
      <c r="E11" s="354"/>
    </row>
    <row r="12" spans="1:5" x14ac:dyDescent="0.25">
      <c r="A12" s="187">
        <v>1</v>
      </c>
      <c r="B12" s="355" t="s">
        <v>11</v>
      </c>
      <c r="C12" s="220" t="s">
        <v>40</v>
      </c>
      <c r="D12" s="192">
        <v>1267.3</v>
      </c>
      <c r="E12" s="193">
        <v>1375.9</v>
      </c>
    </row>
    <row r="13" spans="1:5" ht="31.5" customHeight="1" x14ac:dyDescent="0.25">
      <c r="A13" s="187"/>
      <c r="B13" s="205" t="s">
        <v>187</v>
      </c>
      <c r="C13" s="139" t="s">
        <v>40</v>
      </c>
      <c r="D13" s="140">
        <v>0</v>
      </c>
      <c r="E13" s="182">
        <v>0</v>
      </c>
    </row>
    <row r="14" spans="1:5" ht="31.5" customHeight="1" x14ac:dyDescent="0.25">
      <c r="A14" s="187">
        <v>1</v>
      </c>
      <c r="B14" s="205" t="s">
        <v>188</v>
      </c>
      <c r="C14" s="139" t="s">
        <v>40</v>
      </c>
      <c r="D14" s="145">
        <v>0</v>
      </c>
      <c r="E14" s="194">
        <v>0</v>
      </c>
    </row>
    <row r="15" spans="1:5" ht="31.5" customHeight="1" x14ac:dyDescent="0.25">
      <c r="A15" s="187"/>
      <c r="B15" s="205" t="s">
        <v>189</v>
      </c>
      <c r="C15" s="139"/>
      <c r="D15" s="145">
        <v>0</v>
      </c>
      <c r="E15" s="194"/>
    </row>
    <row r="16" spans="1:5" ht="18" customHeight="1" x14ac:dyDescent="0.25">
      <c r="A16" s="187"/>
      <c r="B16" s="213" t="s">
        <v>190</v>
      </c>
      <c r="C16" s="141" t="s">
        <v>149</v>
      </c>
      <c r="D16" s="140">
        <v>94.08</v>
      </c>
      <c r="E16" s="182">
        <v>94.6</v>
      </c>
    </row>
    <row r="17" spans="1:5" ht="12.5" customHeight="1" thickBot="1" x14ac:dyDescent="0.3">
      <c r="A17" s="187"/>
      <c r="B17" s="427" t="s">
        <v>191</v>
      </c>
      <c r="C17" s="141" t="s">
        <v>157</v>
      </c>
      <c r="D17" s="140">
        <v>0</v>
      </c>
      <c r="E17" s="182">
        <v>0</v>
      </c>
    </row>
    <row r="18" spans="1:5" s="135" customFormat="1" x14ac:dyDescent="0.2">
      <c r="A18" s="187"/>
      <c r="B18" s="426"/>
      <c r="C18" s="141" t="s">
        <v>158</v>
      </c>
      <c r="D18" s="140">
        <v>0</v>
      </c>
      <c r="E18" s="182">
        <v>0</v>
      </c>
    </row>
    <row r="19" spans="1:5" x14ac:dyDescent="0.25">
      <c r="A19" s="187"/>
      <c r="B19" s="426"/>
      <c r="C19" s="141" t="s">
        <v>159</v>
      </c>
      <c r="D19" s="140">
        <v>0</v>
      </c>
      <c r="E19" s="182">
        <v>0</v>
      </c>
    </row>
    <row r="20" spans="1:5" x14ac:dyDescent="0.25">
      <c r="A20" s="187"/>
      <c r="B20" s="426"/>
      <c r="C20" s="141" t="s">
        <v>160</v>
      </c>
      <c r="D20" s="140">
        <v>0</v>
      </c>
      <c r="E20" s="182">
        <v>0</v>
      </c>
    </row>
    <row r="21" spans="1:5" x14ac:dyDescent="0.25">
      <c r="A21" s="187">
        <v>1</v>
      </c>
      <c r="B21" s="426"/>
      <c r="C21" s="141" t="s">
        <v>161</v>
      </c>
      <c r="D21" s="140">
        <v>0</v>
      </c>
      <c r="E21" s="182">
        <v>0</v>
      </c>
    </row>
    <row r="22" spans="1:5" x14ac:dyDescent="0.25">
      <c r="A22" s="187">
        <v>1</v>
      </c>
      <c r="B22" s="426"/>
      <c r="C22" s="141" t="s">
        <v>162</v>
      </c>
      <c r="D22" s="140">
        <v>0</v>
      </c>
      <c r="E22" s="182">
        <v>0</v>
      </c>
    </row>
    <row r="23" spans="1:5" x14ac:dyDescent="0.25">
      <c r="A23" s="187">
        <v>1</v>
      </c>
      <c r="B23" s="426"/>
      <c r="C23" s="141" t="s">
        <v>163</v>
      </c>
      <c r="D23" s="140">
        <v>0</v>
      </c>
      <c r="E23" s="182">
        <v>0</v>
      </c>
    </row>
    <row r="24" spans="1:5" x14ac:dyDescent="0.25">
      <c r="B24" s="426"/>
      <c r="C24" s="141" t="s">
        <v>164</v>
      </c>
      <c r="D24" s="140">
        <v>0</v>
      </c>
      <c r="E24" s="182">
        <v>0</v>
      </c>
    </row>
    <row r="25" spans="1:5" x14ac:dyDescent="0.25">
      <c r="B25" s="426"/>
      <c r="C25" s="141" t="s">
        <v>165</v>
      </c>
      <c r="D25" s="140">
        <v>0</v>
      </c>
      <c r="E25" s="182">
        <v>0</v>
      </c>
    </row>
    <row r="26" spans="1:5" x14ac:dyDescent="0.25">
      <c r="B26" s="426"/>
      <c r="C26" s="141" t="s">
        <v>166</v>
      </c>
      <c r="D26" s="140">
        <v>0</v>
      </c>
      <c r="E26" s="182">
        <v>0</v>
      </c>
    </row>
    <row r="27" spans="1:5" ht="13.5" customHeight="1" thickBot="1" x14ac:dyDescent="0.3">
      <c r="B27" s="428"/>
      <c r="C27" s="190" t="s">
        <v>167</v>
      </c>
      <c r="D27" s="184">
        <v>0</v>
      </c>
      <c r="E27" s="185">
        <v>0</v>
      </c>
    </row>
    <row r="28" spans="1:5" ht="13.5" customHeight="1" thickBot="1" x14ac:dyDescent="0.3">
      <c r="A28" s="187"/>
      <c r="B28" s="353"/>
      <c r="C28" s="341"/>
      <c r="D28" s="341"/>
      <c r="E28" s="354"/>
    </row>
    <row r="29" spans="1:5" x14ac:dyDescent="0.25">
      <c r="A29" s="187"/>
      <c r="B29" s="355" t="s">
        <v>172</v>
      </c>
      <c r="C29" s="219"/>
      <c r="D29" s="177"/>
      <c r="E29" s="178"/>
    </row>
    <row r="30" spans="1:5" ht="31.5" customHeight="1" x14ac:dyDescent="0.25">
      <c r="A30" s="187"/>
      <c r="B30" s="211" t="s">
        <v>173</v>
      </c>
      <c r="C30" s="139" t="s">
        <v>40</v>
      </c>
      <c r="D30" s="140">
        <v>13.6</v>
      </c>
      <c r="E30" s="182">
        <v>58.7</v>
      </c>
    </row>
    <row r="31" spans="1:5" x14ac:dyDescent="0.25">
      <c r="A31" s="187"/>
      <c r="B31" s="211" t="s">
        <v>174</v>
      </c>
      <c r="C31" s="139" t="s">
        <v>175</v>
      </c>
      <c r="D31" s="294">
        <v>92</v>
      </c>
      <c r="E31" s="295">
        <v>115</v>
      </c>
    </row>
    <row r="32" spans="1:5" ht="32.25" customHeight="1" thickBot="1" x14ac:dyDescent="0.3">
      <c r="A32" s="187"/>
      <c r="B32" s="143" t="s">
        <v>176</v>
      </c>
      <c r="C32" s="217" t="s">
        <v>40</v>
      </c>
      <c r="D32" s="184">
        <v>205.1</v>
      </c>
      <c r="E32" s="185">
        <v>158.5</v>
      </c>
    </row>
    <row r="33" spans="1:5" ht="13.5" customHeight="1" thickBot="1" x14ac:dyDescent="0.3">
      <c r="A33" s="187">
        <v>2</v>
      </c>
      <c r="B33" s="353"/>
      <c r="C33" s="341"/>
      <c r="D33" s="341"/>
      <c r="E33" s="354"/>
    </row>
    <row r="34" spans="1:5" x14ac:dyDescent="0.25">
      <c r="A34" s="187"/>
      <c r="B34" s="355" t="s">
        <v>177</v>
      </c>
      <c r="C34" s="219"/>
      <c r="D34" s="177"/>
      <c r="E34" s="178"/>
    </row>
    <row r="35" spans="1:5" ht="21" customHeight="1" x14ac:dyDescent="0.25">
      <c r="A35" s="187"/>
      <c r="B35" s="211" t="s">
        <v>192</v>
      </c>
      <c r="C35" s="139" t="s">
        <v>149</v>
      </c>
      <c r="D35" s="140">
        <v>0</v>
      </c>
      <c r="E35" s="182">
        <v>0</v>
      </c>
    </row>
    <row r="36" spans="1:5" ht="21" customHeight="1" x14ac:dyDescent="0.25">
      <c r="A36" s="187"/>
      <c r="B36" s="211" t="s">
        <v>193</v>
      </c>
      <c r="C36" s="139" t="s">
        <v>149</v>
      </c>
      <c r="D36" s="140">
        <v>1.1200000000000001</v>
      </c>
      <c r="E36" s="182">
        <v>1.04</v>
      </c>
    </row>
    <row r="37" spans="1:5" ht="21" customHeight="1" x14ac:dyDescent="0.25">
      <c r="A37" s="187"/>
      <c r="B37" s="211" t="s">
        <v>194</v>
      </c>
      <c r="C37" s="139" t="s">
        <v>149</v>
      </c>
      <c r="D37" s="140">
        <v>0</v>
      </c>
      <c r="E37" s="182">
        <v>0</v>
      </c>
    </row>
    <row r="38" spans="1:5" ht="31.5" customHeight="1" x14ac:dyDescent="0.25">
      <c r="A38" s="187"/>
      <c r="B38" s="211" t="s">
        <v>195</v>
      </c>
      <c r="C38" s="139" t="s">
        <v>149</v>
      </c>
      <c r="D38" s="140">
        <v>0</v>
      </c>
      <c r="E38" s="182">
        <v>0</v>
      </c>
    </row>
    <row r="39" spans="1:5" ht="31.5" customHeight="1" x14ac:dyDescent="0.25">
      <c r="A39" s="187"/>
      <c r="B39" s="211" t="s">
        <v>196</v>
      </c>
      <c r="C39" s="139" t="s">
        <v>149</v>
      </c>
      <c r="D39" s="140">
        <v>0</v>
      </c>
      <c r="E39" s="182">
        <v>0</v>
      </c>
    </row>
    <row r="40" spans="1:5" ht="32.25" customHeight="1" thickBot="1" x14ac:dyDescent="0.3">
      <c r="A40" s="187"/>
      <c r="B40" s="143" t="s">
        <v>197</v>
      </c>
      <c r="C40" s="217" t="s">
        <v>149</v>
      </c>
      <c r="D40" s="184">
        <v>0</v>
      </c>
      <c r="E40" s="185">
        <v>0</v>
      </c>
    </row>
    <row r="41" spans="1:5" ht="13.5" customHeight="1" thickBot="1" x14ac:dyDescent="0.3">
      <c r="A41" s="187"/>
      <c r="B41" s="353"/>
      <c r="C41" s="341"/>
      <c r="D41" s="341"/>
      <c r="E41" s="354"/>
    </row>
    <row r="42" spans="1:5" x14ac:dyDescent="0.25">
      <c r="A42" s="187"/>
      <c r="B42" s="355" t="s">
        <v>184</v>
      </c>
      <c r="C42" s="219"/>
      <c r="D42" s="177"/>
      <c r="E42" s="178"/>
    </row>
    <row r="43" spans="1:5" ht="32.25" customHeight="1" thickBot="1" x14ac:dyDescent="0.3">
      <c r="A43" s="187"/>
      <c r="B43" s="356" t="s">
        <v>185</v>
      </c>
      <c r="C43" s="190" t="s">
        <v>149</v>
      </c>
      <c r="D43" s="184">
        <v>0</v>
      </c>
      <c r="E43" s="185">
        <v>0</v>
      </c>
    </row>
    <row r="44" spans="1:5" x14ac:dyDescent="0.25">
      <c r="A44" s="187"/>
    </row>
    <row r="46" spans="1:5" x14ac:dyDescent="0.25">
      <c r="B46" s="21"/>
    </row>
  </sheetData>
  <mergeCells count="1">
    <mergeCell ref="B17:B27"/>
  </mergeCells>
  <printOptions horizontalCentered="1"/>
  <pageMargins left="0.78740157480314965" right="0.78740157480314965" top="0.98425196850393704" bottom="0.98425196850393704" header="0.51181102362204722" footer="0.51181102362204722"/>
  <pageSetup paperSize="9" scale="90" orientation="portrait" r:id="rId1"/>
  <headerFooter>
    <oddFooter>&amp;L&amp;8 &amp;C&amp;8 &amp;R&amp;8 Seite &amp;P</oddFooter>
  </headerFooter>
  <rowBreaks count="1" manualBreakCount="1">
    <brk id="3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pageSetUpPr fitToPage="1"/>
  </sheetPr>
  <dimension ref="A2:AMK48"/>
  <sheetViews>
    <sheetView showGridLines="0" showRowColHeaders="0" view="pageBreakPreview" zoomScale="70" zoomScaleNormal="100" zoomScaleSheetLayoutView="70" workbookViewId="0">
      <selection activeCell="D9" sqref="D9"/>
    </sheetView>
  </sheetViews>
  <sheetFormatPr baseColWidth="10" defaultColWidth="9.1796875" defaultRowHeight="12.5" x14ac:dyDescent="0.25"/>
  <cols>
    <col min="1" max="1" width="0.81640625" style="326" customWidth="1"/>
    <col min="2" max="2" width="45.81640625" style="326" customWidth="1"/>
    <col min="3" max="3" width="9.54296875" style="326" customWidth="1"/>
    <col min="4" max="5" width="12.7265625" style="326" customWidth="1"/>
    <col min="6" max="6" width="14.453125" style="326" customWidth="1"/>
    <col min="7" max="1025" width="8.7265625" style="326" customWidth="1"/>
  </cols>
  <sheetData>
    <row r="2" spans="1:5" x14ac:dyDescent="0.25">
      <c r="B2" s="203" t="s">
        <v>145</v>
      </c>
    </row>
    <row r="4" spans="1:5" x14ac:dyDescent="0.25">
      <c r="B4" s="319" t="s">
        <v>146</v>
      </c>
    </row>
    <row r="5" spans="1:5" x14ac:dyDescent="0.25">
      <c r="B5" s="319" t="str">
        <f>UebInstitutQuartal</f>
        <v>4. Quartal 2024</v>
      </c>
    </row>
    <row r="6" spans="1:5" x14ac:dyDescent="0.25">
      <c r="B6" s="319"/>
    </row>
    <row r="7" spans="1:5" x14ac:dyDescent="0.25">
      <c r="A7" s="187">
        <v>2</v>
      </c>
      <c r="B7" s="325" t="s">
        <v>198</v>
      </c>
      <c r="C7" s="19"/>
      <c r="D7" s="19"/>
      <c r="E7" s="19"/>
    </row>
    <row r="8" spans="1:5" ht="13.5" customHeight="1" thickBot="1" x14ac:dyDescent="0.3">
      <c r="A8" s="187">
        <v>2</v>
      </c>
      <c r="B8" s="132"/>
      <c r="C8" s="133"/>
      <c r="D8" s="327" t="str">
        <f>AktQuartKurz&amp;" "&amp;AktJahr</f>
        <v>Q4 2024</v>
      </c>
      <c r="E8" s="328" t="str">
        <f>AktQuartKurz&amp;" "&amp;(AktJahr-1)</f>
        <v>Q4 2023</v>
      </c>
    </row>
    <row r="9" spans="1:5" x14ac:dyDescent="0.25">
      <c r="A9" s="187">
        <v>2</v>
      </c>
      <c r="B9" s="188" t="s">
        <v>147</v>
      </c>
      <c r="C9" s="176" t="s">
        <v>40</v>
      </c>
      <c r="D9" s="192">
        <v>0</v>
      </c>
      <c r="E9" s="193">
        <v>0</v>
      </c>
    </row>
    <row r="10" spans="1:5" s="135" customFormat="1" ht="21.75" customHeight="1" thickBot="1" x14ac:dyDescent="0.25">
      <c r="A10" s="187"/>
      <c r="B10" s="218" t="s">
        <v>186</v>
      </c>
      <c r="C10" s="136" t="s">
        <v>149</v>
      </c>
      <c r="D10" s="137">
        <v>0</v>
      </c>
      <c r="E10" s="179">
        <v>0</v>
      </c>
    </row>
    <row r="11" spans="1:5" ht="13.5" customHeight="1" thickBot="1" x14ac:dyDescent="0.3">
      <c r="A11" s="187">
        <v>2</v>
      </c>
      <c r="B11" s="175"/>
      <c r="C11" s="19"/>
      <c r="D11" s="19"/>
      <c r="E11" s="180"/>
    </row>
    <row r="12" spans="1:5" x14ac:dyDescent="0.25">
      <c r="A12" s="187">
        <v>2</v>
      </c>
      <c r="B12" s="221" t="s">
        <v>11</v>
      </c>
      <c r="C12" s="220" t="s">
        <v>40</v>
      </c>
      <c r="D12" s="192">
        <v>0</v>
      </c>
      <c r="E12" s="193">
        <v>0</v>
      </c>
    </row>
    <row r="13" spans="1:5" ht="31.5" customHeight="1" x14ac:dyDescent="0.25">
      <c r="A13" s="187"/>
      <c r="B13" s="205" t="s">
        <v>199</v>
      </c>
      <c r="C13" s="139" t="s">
        <v>40</v>
      </c>
      <c r="D13" s="140">
        <v>0</v>
      </c>
      <c r="E13" s="182">
        <v>0</v>
      </c>
    </row>
    <row r="14" spans="1:5" ht="28.5" customHeight="1" x14ac:dyDescent="0.25">
      <c r="A14" s="187"/>
      <c r="B14" s="204" t="s">
        <v>200</v>
      </c>
      <c r="C14" s="139" t="s">
        <v>40</v>
      </c>
      <c r="D14" s="140">
        <v>0</v>
      </c>
      <c r="E14" s="182">
        <v>0</v>
      </c>
    </row>
    <row r="15" spans="1:5" ht="31.5" customHeight="1" x14ac:dyDescent="0.25">
      <c r="A15" s="187"/>
      <c r="B15" s="205" t="s">
        <v>201</v>
      </c>
      <c r="C15" s="139" t="s">
        <v>40</v>
      </c>
      <c r="D15" s="140">
        <v>0</v>
      </c>
      <c r="E15" s="182">
        <v>0</v>
      </c>
    </row>
    <row r="16" spans="1:5" ht="31.5" customHeight="1" x14ac:dyDescent="0.25">
      <c r="A16" s="187">
        <v>2</v>
      </c>
      <c r="B16" s="205" t="s">
        <v>202</v>
      </c>
      <c r="C16" s="141" t="s">
        <v>40</v>
      </c>
      <c r="D16" s="140">
        <v>0</v>
      </c>
      <c r="E16" s="182">
        <v>0</v>
      </c>
    </row>
    <row r="17" spans="1:5" ht="31.5" customHeight="1" x14ac:dyDescent="0.25">
      <c r="A17" s="187"/>
      <c r="B17" s="205" t="s">
        <v>203</v>
      </c>
      <c r="C17" s="141" t="s">
        <v>40</v>
      </c>
      <c r="D17" s="140">
        <v>0</v>
      </c>
      <c r="E17" s="182">
        <v>0</v>
      </c>
    </row>
    <row r="18" spans="1:5" s="135" customFormat="1" ht="21" customHeight="1" x14ac:dyDescent="0.2">
      <c r="A18" s="187"/>
      <c r="B18" s="214" t="s">
        <v>155</v>
      </c>
      <c r="C18" s="141" t="s">
        <v>149</v>
      </c>
      <c r="D18" s="140">
        <v>0</v>
      </c>
      <c r="E18" s="182">
        <v>0</v>
      </c>
    </row>
    <row r="19" spans="1:5" ht="13.5" customHeight="1" thickBot="1" x14ac:dyDescent="0.3">
      <c r="A19" s="187"/>
      <c r="B19" s="429" t="s">
        <v>204</v>
      </c>
      <c r="C19" s="141" t="s">
        <v>157</v>
      </c>
      <c r="D19" s="140">
        <v>0</v>
      </c>
      <c r="E19" s="182">
        <v>0</v>
      </c>
    </row>
    <row r="20" spans="1:5" x14ac:dyDescent="0.25">
      <c r="A20" s="187"/>
      <c r="B20" s="426"/>
      <c r="C20" s="141" t="s">
        <v>158</v>
      </c>
      <c r="D20" s="140">
        <v>0</v>
      </c>
      <c r="E20" s="182">
        <v>0</v>
      </c>
    </row>
    <row r="21" spans="1:5" x14ac:dyDescent="0.25">
      <c r="A21" s="187"/>
      <c r="B21" s="426"/>
      <c r="C21" s="141" t="s">
        <v>159</v>
      </c>
      <c r="D21" s="140">
        <v>0</v>
      </c>
      <c r="E21" s="182">
        <v>0</v>
      </c>
    </row>
    <row r="22" spans="1:5" x14ac:dyDescent="0.25">
      <c r="A22" s="187"/>
      <c r="B22" s="426"/>
      <c r="C22" s="141" t="s">
        <v>160</v>
      </c>
      <c r="D22" s="140">
        <v>0</v>
      </c>
      <c r="E22" s="182">
        <v>0</v>
      </c>
    </row>
    <row r="23" spans="1:5" x14ac:dyDescent="0.25">
      <c r="A23" s="187"/>
      <c r="B23" s="426"/>
      <c r="C23" s="141" t="s">
        <v>161</v>
      </c>
      <c r="D23" s="140">
        <v>0</v>
      </c>
      <c r="E23" s="182">
        <v>0</v>
      </c>
    </row>
    <row r="24" spans="1:5" x14ac:dyDescent="0.25">
      <c r="A24" s="187"/>
      <c r="B24" s="426"/>
      <c r="C24" s="141" t="s">
        <v>162</v>
      </c>
      <c r="D24" s="140">
        <v>0</v>
      </c>
      <c r="E24" s="182">
        <v>0</v>
      </c>
    </row>
    <row r="25" spans="1:5" x14ac:dyDescent="0.25">
      <c r="A25" s="187">
        <v>2</v>
      </c>
      <c r="B25" s="426"/>
      <c r="C25" s="141" t="s">
        <v>163</v>
      </c>
      <c r="D25" s="140">
        <v>0</v>
      </c>
      <c r="E25" s="182">
        <v>0</v>
      </c>
    </row>
    <row r="26" spans="1:5" x14ac:dyDescent="0.25">
      <c r="A26" s="187"/>
      <c r="B26" s="426"/>
      <c r="C26" s="141" t="s">
        <v>164</v>
      </c>
      <c r="D26" s="140">
        <v>0</v>
      </c>
      <c r="E26" s="182">
        <v>0</v>
      </c>
    </row>
    <row r="27" spans="1:5" x14ac:dyDescent="0.25">
      <c r="A27" s="187"/>
      <c r="B27" s="426"/>
      <c r="C27" s="141" t="s">
        <v>165</v>
      </c>
      <c r="D27" s="140">
        <v>0</v>
      </c>
      <c r="E27" s="182">
        <v>0</v>
      </c>
    </row>
    <row r="28" spans="1:5" x14ac:dyDescent="0.25">
      <c r="A28" s="187"/>
      <c r="B28" s="426"/>
      <c r="C28" s="141" t="s">
        <v>166</v>
      </c>
      <c r="D28" s="140">
        <v>0</v>
      </c>
      <c r="E28" s="182">
        <v>0</v>
      </c>
    </row>
    <row r="29" spans="1:5" ht="13.5" customHeight="1" thickBot="1" x14ac:dyDescent="0.3">
      <c r="A29" s="187">
        <v>2</v>
      </c>
      <c r="B29" s="430"/>
      <c r="C29" s="136" t="s">
        <v>167</v>
      </c>
      <c r="D29" s="144">
        <v>0</v>
      </c>
      <c r="E29" s="183">
        <v>0</v>
      </c>
    </row>
    <row r="30" spans="1:5" ht="13.5" customHeight="1" thickBot="1" x14ac:dyDescent="0.3">
      <c r="A30" s="187"/>
      <c r="B30" s="175"/>
      <c r="C30" s="19"/>
      <c r="D30" s="19"/>
      <c r="E30" s="180"/>
    </row>
    <row r="31" spans="1:5" x14ac:dyDescent="0.25">
      <c r="A31" s="187"/>
      <c r="B31" s="216" t="s">
        <v>172</v>
      </c>
      <c r="C31" s="219"/>
      <c r="D31" s="177"/>
      <c r="E31" s="178"/>
    </row>
    <row r="32" spans="1:5" ht="31.5" customHeight="1" x14ac:dyDescent="0.25">
      <c r="A32" s="187"/>
      <c r="B32" s="211" t="s">
        <v>173</v>
      </c>
      <c r="C32" s="139" t="s">
        <v>40</v>
      </c>
      <c r="D32" s="140">
        <v>0</v>
      </c>
      <c r="E32" s="182">
        <v>0</v>
      </c>
    </row>
    <row r="33" spans="1:5" x14ac:dyDescent="0.25">
      <c r="A33" s="187"/>
      <c r="B33" s="211" t="s">
        <v>174</v>
      </c>
      <c r="C33" s="139" t="s">
        <v>175</v>
      </c>
      <c r="D33" s="294">
        <v>0</v>
      </c>
      <c r="E33" s="295">
        <v>0</v>
      </c>
    </row>
    <row r="34" spans="1:5" ht="32.25" customHeight="1" thickBot="1" x14ac:dyDescent="0.3">
      <c r="A34" s="187"/>
      <c r="B34" s="143" t="s">
        <v>176</v>
      </c>
      <c r="C34" s="217" t="s">
        <v>40</v>
      </c>
      <c r="D34" s="184">
        <v>0</v>
      </c>
      <c r="E34" s="185">
        <v>0</v>
      </c>
    </row>
    <row r="35" spans="1:5" ht="13.5" customHeight="1" thickBot="1" x14ac:dyDescent="0.3">
      <c r="A35" s="187">
        <v>3</v>
      </c>
      <c r="B35" s="175"/>
      <c r="C35" s="19"/>
      <c r="D35" s="19"/>
      <c r="E35" s="180"/>
    </row>
    <row r="36" spans="1:5" x14ac:dyDescent="0.25">
      <c r="A36" s="187"/>
      <c r="B36" s="216" t="s">
        <v>177</v>
      </c>
      <c r="C36" s="219"/>
      <c r="D36" s="177"/>
      <c r="E36" s="178"/>
    </row>
    <row r="37" spans="1:5" ht="21" customHeight="1" x14ac:dyDescent="0.25">
      <c r="A37" s="187"/>
      <c r="B37" s="211" t="s">
        <v>205</v>
      </c>
      <c r="C37" s="139" t="s">
        <v>149</v>
      </c>
      <c r="D37" s="140">
        <v>0</v>
      </c>
      <c r="E37" s="182">
        <v>0</v>
      </c>
    </row>
    <row r="38" spans="1:5" ht="21" customHeight="1" x14ac:dyDescent="0.25">
      <c r="A38" s="187"/>
      <c r="B38" s="211" t="s">
        <v>206</v>
      </c>
      <c r="C38" s="139" t="s">
        <v>149</v>
      </c>
      <c r="D38" s="140">
        <v>0</v>
      </c>
      <c r="E38" s="182">
        <v>0</v>
      </c>
    </row>
    <row r="39" spans="1:5" ht="21" customHeight="1" x14ac:dyDescent="0.25">
      <c r="A39" s="187"/>
      <c r="B39" s="211" t="s">
        <v>207</v>
      </c>
      <c r="C39" s="139" t="s">
        <v>149</v>
      </c>
      <c r="D39" s="140">
        <v>0</v>
      </c>
      <c r="E39" s="182">
        <v>0</v>
      </c>
    </row>
    <row r="40" spans="1:5" ht="31.5" customHeight="1" x14ac:dyDescent="0.25">
      <c r="A40" s="187"/>
      <c r="B40" s="211" t="s">
        <v>208</v>
      </c>
      <c r="C40" s="139" t="s">
        <v>149</v>
      </c>
      <c r="D40" s="140">
        <v>0</v>
      </c>
      <c r="E40" s="182">
        <v>0</v>
      </c>
    </row>
    <row r="41" spans="1:5" ht="21" customHeight="1" x14ac:dyDescent="0.25">
      <c r="A41" s="187"/>
      <c r="B41" s="211" t="s">
        <v>209</v>
      </c>
      <c r="C41" s="139" t="s">
        <v>149</v>
      </c>
      <c r="D41" s="140">
        <v>0</v>
      </c>
      <c r="E41" s="182">
        <v>0</v>
      </c>
    </row>
    <row r="42" spans="1:5" ht="21.75" customHeight="1" thickBot="1" x14ac:dyDescent="0.3">
      <c r="A42" s="187"/>
      <c r="B42" s="143" t="s">
        <v>210</v>
      </c>
      <c r="C42" s="217" t="s">
        <v>149</v>
      </c>
      <c r="D42" s="184">
        <v>0</v>
      </c>
      <c r="E42" s="185">
        <v>0</v>
      </c>
    </row>
    <row r="43" spans="1:5" ht="13.5" customHeight="1" thickBot="1" x14ac:dyDescent="0.3">
      <c r="A43" s="187">
        <v>3</v>
      </c>
      <c r="B43" s="175"/>
      <c r="C43" s="19"/>
      <c r="D43" s="19"/>
      <c r="E43" s="180"/>
    </row>
    <row r="44" spans="1:5" x14ac:dyDescent="0.25">
      <c r="A44" s="187"/>
      <c r="B44" s="216" t="s">
        <v>184</v>
      </c>
      <c r="C44" s="219"/>
      <c r="D44" s="177"/>
      <c r="E44" s="178"/>
    </row>
    <row r="45" spans="1:5" ht="32.25" customHeight="1" thickBot="1" x14ac:dyDescent="0.3">
      <c r="A45" s="187"/>
      <c r="B45" s="212" t="s">
        <v>185</v>
      </c>
      <c r="C45" s="190" t="s">
        <v>149</v>
      </c>
      <c r="D45" s="184" t="s">
        <v>211</v>
      </c>
      <c r="E45" s="185">
        <v>0</v>
      </c>
    </row>
    <row r="46" spans="1:5" x14ac:dyDescent="0.25">
      <c r="A46" s="187"/>
    </row>
    <row r="48" spans="1:5" x14ac:dyDescent="0.25">
      <c r="B48" s="21"/>
    </row>
  </sheetData>
  <mergeCells count="1">
    <mergeCell ref="B19:B29"/>
  </mergeCells>
  <printOptions horizontalCentered="1"/>
  <pageMargins left="0.78740157480314965" right="0.78740157480314965" top="0.98425196850393704" bottom="0.98425196850393704" header="0.51181102362204722" footer="0.51181102362204722"/>
  <pageSetup paperSize="9" scale="88" orientation="portrait" r:id="rId1"/>
  <headerFooter>
    <oddFooter>&amp;L&amp;8 &amp;C&amp;8 &amp;R&amp;8 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0">
    <pageSetUpPr fitToPage="1"/>
  </sheetPr>
  <dimension ref="A2:AMK48"/>
  <sheetViews>
    <sheetView showGridLines="0" showRowColHeaders="0" view="pageBreakPreview" zoomScale="70" zoomScaleNormal="100" zoomScaleSheetLayoutView="70" workbookViewId="0">
      <selection activeCell="D9" sqref="D9"/>
    </sheetView>
  </sheetViews>
  <sheetFormatPr baseColWidth="10" defaultColWidth="9.1796875" defaultRowHeight="12.5" x14ac:dyDescent="0.25"/>
  <cols>
    <col min="1" max="1" width="0.81640625" style="326" customWidth="1"/>
    <col min="2" max="2" width="45.81640625" style="326" customWidth="1"/>
    <col min="3" max="3" width="9.54296875" style="326" customWidth="1"/>
    <col min="4" max="5" width="12.7265625" style="326" customWidth="1"/>
    <col min="6" max="6" width="14.453125" style="326" customWidth="1"/>
    <col min="7" max="1025" width="8.7265625" style="326" customWidth="1"/>
  </cols>
  <sheetData>
    <row r="2" spans="1:5" x14ac:dyDescent="0.25">
      <c r="B2" s="203" t="s">
        <v>145</v>
      </c>
    </row>
    <row r="4" spans="1:5" x14ac:dyDescent="0.25">
      <c r="B4" s="319" t="s">
        <v>146</v>
      </c>
    </row>
    <row r="5" spans="1:5" x14ac:dyDescent="0.25">
      <c r="B5" s="319" t="str">
        <f>UebInstitutQuartal</f>
        <v>4. Quartal 2024</v>
      </c>
    </row>
    <row r="6" spans="1:5" x14ac:dyDescent="0.25">
      <c r="B6" s="319"/>
    </row>
    <row r="7" spans="1:5" x14ac:dyDescent="0.25">
      <c r="A7" s="187">
        <v>3</v>
      </c>
      <c r="B7" s="325" t="s">
        <v>212</v>
      </c>
      <c r="C7" s="19"/>
      <c r="D7" s="19"/>
      <c r="E7" s="19"/>
    </row>
    <row r="8" spans="1:5" ht="13.5" customHeight="1" thickBot="1" x14ac:dyDescent="0.3">
      <c r="A8" s="187">
        <v>3</v>
      </c>
      <c r="B8" s="132"/>
      <c r="C8" s="133"/>
      <c r="D8" s="327" t="str">
        <f>AktQuartKurz&amp;" "&amp;AktJahr</f>
        <v>Q4 2024</v>
      </c>
      <c r="E8" s="328" t="str">
        <f>AktQuartKurz&amp;" "&amp;(AktJahr-1)</f>
        <v>Q4 2023</v>
      </c>
    </row>
    <row r="9" spans="1:5" x14ac:dyDescent="0.25">
      <c r="A9" s="187">
        <v>3</v>
      </c>
      <c r="B9" s="188" t="s">
        <v>147</v>
      </c>
      <c r="C9" s="191" t="s">
        <v>40</v>
      </c>
      <c r="D9" s="192">
        <v>0</v>
      </c>
      <c r="E9" s="193">
        <v>0</v>
      </c>
    </row>
    <row r="10" spans="1:5" ht="21.75" customHeight="1" thickBot="1" x14ac:dyDescent="0.3">
      <c r="A10" s="187">
        <v>3</v>
      </c>
      <c r="B10" s="218" t="s">
        <v>148</v>
      </c>
      <c r="C10" s="136" t="s">
        <v>149</v>
      </c>
      <c r="D10" s="137">
        <v>0</v>
      </c>
      <c r="E10" s="179">
        <v>0</v>
      </c>
    </row>
    <row r="11" spans="1:5" ht="13.5" customHeight="1" thickBot="1" x14ac:dyDescent="0.3">
      <c r="A11" s="187">
        <v>3</v>
      </c>
      <c r="B11" s="175"/>
      <c r="C11" s="19"/>
      <c r="D11" s="19"/>
      <c r="E11" s="180"/>
    </row>
    <row r="12" spans="1:5" x14ac:dyDescent="0.25">
      <c r="A12" s="187">
        <v>3</v>
      </c>
      <c r="B12" s="216" t="s">
        <v>11</v>
      </c>
      <c r="C12" s="220" t="s">
        <v>40</v>
      </c>
      <c r="D12" s="192">
        <v>0</v>
      </c>
      <c r="E12" s="193">
        <v>0</v>
      </c>
    </row>
    <row r="13" spans="1:5" ht="42" customHeight="1" x14ac:dyDescent="0.25">
      <c r="A13" s="187"/>
      <c r="B13" s="211" t="s">
        <v>213</v>
      </c>
      <c r="C13" s="141" t="s">
        <v>40</v>
      </c>
      <c r="D13" s="140">
        <v>0</v>
      </c>
      <c r="E13" s="194">
        <v>0</v>
      </c>
    </row>
    <row r="14" spans="1:5" ht="31.5" customHeight="1" x14ac:dyDescent="0.25">
      <c r="A14" s="187"/>
      <c r="B14" s="205" t="s">
        <v>214</v>
      </c>
      <c r="C14" s="139" t="s">
        <v>40</v>
      </c>
      <c r="D14" s="140">
        <v>0</v>
      </c>
      <c r="E14" s="182">
        <v>0</v>
      </c>
    </row>
    <row r="15" spans="1:5" ht="31.5" customHeight="1" x14ac:dyDescent="0.25">
      <c r="A15" s="187"/>
      <c r="B15" s="205" t="s">
        <v>215</v>
      </c>
      <c r="C15" s="139" t="s">
        <v>40</v>
      </c>
      <c r="D15" s="140">
        <v>0</v>
      </c>
      <c r="E15" s="194">
        <v>0</v>
      </c>
    </row>
    <row r="16" spans="1:5" ht="31.5" customHeight="1" x14ac:dyDescent="0.25">
      <c r="A16" s="187"/>
      <c r="B16" s="205" t="s">
        <v>216</v>
      </c>
      <c r="C16" s="141" t="s">
        <v>40</v>
      </c>
      <c r="D16" s="140">
        <v>0</v>
      </c>
      <c r="E16" s="194">
        <v>0</v>
      </c>
    </row>
    <row r="17" spans="1:5" ht="31.5" customHeight="1" x14ac:dyDescent="0.25">
      <c r="A17" s="187">
        <v>3</v>
      </c>
      <c r="B17" s="205" t="s">
        <v>217</v>
      </c>
      <c r="C17" s="141" t="s">
        <v>40</v>
      </c>
      <c r="D17" s="140">
        <v>0</v>
      </c>
      <c r="E17" s="194">
        <v>0</v>
      </c>
    </row>
    <row r="18" spans="1:5" ht="18" customHeight="1" x14ac:dyDescent="0.25">
      <c r="A18" s="187"/>
      <c r="B18" s="215" t="s">
        <v>155</v>
      </c>
      <c r="C18" s="141" t="s">
        <v>149</v>
      </c>
      <c r="D18" s="140">
        <v>0</v>
      </c>
      <c r="E18" s="182">
        <v>0</v>
      </c>
    </row>
    <row r="19" spans="1:5" ht="13.5" customHeight="1" thickBot="1" x14ac:dyDescent="0.3">
      <c r="A19" s="187"/>
      <c r="B19" s="429" t="s">
        <v>218</v>
      </c>
      <c r="C19" s="141" t="s">
        <v>157</v>
      </c>
      <c r="D19" s="140">
        <v>0</v>
      </c>
      <c r="E19" s="182">
        <v>0</v>
      </c>
    </row>
    <row r="20" spans="1:5" x14ac:dyDescent="0.25">
      <c r="A20" s="187"/>
      <c r="B20" s="426"/>
      <c r="C20" s="141" t="s">
        <v>158</v>
      </c>
      <c r="D20" s="140">
        <v>0</v>
      </c>
      <c r="E20" s="182">
        <v>0</v>
      </c>
    </row>
    <row r="21" spans="1:5" x14ac:dyDescent="0.25">
      <c r="A21" s="187"/>
      <c r="B21" s="426"/>
      <c r="C21" s="141" t="s">
        <v>159</v>
      </c>
      <c r="D21" s="140">
        <v>0</v>
      </c>
      <c r="E21" s="182">
        <v>0</v>
      </c>
    </row>
    <row r="22" spans="1:5" x14ac:dyDescent="0.25">
      <c r="A22" s="187"/>
      <c r="B22" s="426"/>
      <c r="C22" s="141" t="s">
        <v>160</v>
      </c>
      <c r="D22" s="140">
        <v>0</v>
      </c>
      <c r="E22" s="182">
        <v>0</v>
      </c>
    </row>
    <row r="23" spans="1:5" x14ac:dyDescent="0.25">
      <c r="A23" s="187"/>
      <c r="B23" s="426"/>
      <c r="C23" s="141" t="s">
        <v>161</v>
      </c>
      <c r="D23" s="140">
        <v>0</v>
      </c>
      <c r="E23" s="182">
        <v>0</v>
      </c>
    </row>
    <row r="24" spans="1:5" x14ac:dyDescent="0.25">
      <c r="A24" s="187"/>
      <c r="B24" s="426"/>
      <c r="C24" s="141" t="s">
        <v>162</v>
      </c>
      <c r="D24" s="140">
        <v>0</v>
      </c>
      <c r="E24" s="182">
        <v>0</v>
      </c>
    </row>
    <row r="25" spans="1:5" x14ac:dyDescent="0.25">
      <c r="A25" s="187">
        <v>3</v>
      </c>
      <c r="B25" s="426"/>
      <c r="C25" s="141" t="s">
        <v>163</v>
      </c>
      <c r="D25" s="140">
        <v>0</v>
      </c>
      <c r="E25" s="182">
        <v>0</v>
      </c>
    </row>
    <row r="26" spans="1:5" x14ac:dyDescent="0.25">
      <c r="A26" s="187"/>
      <c r="B26" s="426"/>
      <c r="C26" s="141" t="s">
        <v>164</v>
      </c>
      <c r="D26" s="140">
        <v>0</v>
      </c>
      <c r="E26" s="182">
        <v>0</v>
      </c>
    </row>
    <row r="27" spans="1:5" x14ac:dyDescent="0.25">
      <c r="A27" s="187"/>
      <c r="B27" s="426"/>
      <c r="C27" s="141" t="s">
        <v>165</v>
      </c>
      <c r="D27" s="140">
        <v>0</v>
      </c>
      <c r="E27" s="182">
        <v>0</v>
      </c>
    </row>
    <row r="28" spans="1:5" x14ac:dyDescent="0.25">
      <c r="A28" s="187"/>
      <c r="B28" s="426"/>
      <c r="C28" s="141" t="s">
        <v>166</v>
      </c>
      <c r="D28" s="140">
        <v>0</v>
      </c>
      <c r="E28" s="182">
        <v>0</v>
      </c>
    </row>
    <row r="29" spans="1:5" ht="13.5" customHeight="1" thickBot="1" x14ac:dyDescent="0.3">
      <c r="A29" s="187">
        <v>3</v>
      </c>
      <c r="B29" s="430"/>
      <c r="C29" s="190" t="s">
        <v>167</v>
      </c>
      <c r="D29" s="184">
        <v>0</v>
      </c>
      <c r="E29" s="185">
        <v>0</v>
      </c>
    </row>
    <row r="30" spans="1:5" ht="13.5" customHeight="1" thickBot="1" x14ac:dyDescent="0.3">
      <c r="B30" s="175"/>
      <c r="C30" s="19"/>
      <c r="D30" s="19"/>
      <c r="E30" s="180"/>
    </row>
    <row r="31" spans="1:5" x14ac:dyDescent="0.25">
      <c r="B31" s="216" t="s">
        <v>172</v>
      </c>
      <c r="C31" s="219"/>
      <c r="D31" s="177"/>
      <c r="E31" s="178"/>
    </row>
    <row r="32" spans="1:5" ht="31.5" customHeight="1" x14ac:dyDescent="0.25">
      <c r="B32" s="211" t="s">
        <v>173</v>
      </c>
      <c r="C32" s="139" t="s">
        <v>40</v>
      </c>
      <c r="D32" s="140">
        <v>0</v>
      </c>
      <c r="E32" s="182">
        <v>0</v>
      </c>
    </row>
    <row r="33" spans="2:5" x14ac:dyDescent="0.25">
      <c r="B33" s="211" t="s">
        <v>174</v>
      </c>
      <c r="C33" s="139" t="s">
        <v>175</v>
      </c>
      <c r="D33" s="294">
        <v>0</v>
      </c>
      <c r="E33" s="295">
        <v>0</v>
      </c>
    </row>
    <row r="34" spans="2:5" ht="32.25" customHeight="1" thickBot="1" x14ac:dyDescent="0.3">
      <c r="B34" s="143" t="s">
        <v>176</v>
      </c>
      <c r="C34" s="217" t="s">
        <v>40</v>
      </c>
      <c r="D34" s="184">
        <v>0</v>
      </c>
      <c r="E34" s="185">
        <v>0</v>
      </c>
    </row>
    <row r="35" spans="2:5" ht="13.5" customHeight="1" thickBot="1" x14ac:dyDescent="0.3">
      <c r="B35" s="175"/>
      <c r="C35" s="19"/>
      <c r="D35" s="19"/>
      <c r="E35" s="180"/>
    </row>
    <row r="36" spans="2:5" x14ac:dyDescent="0.25">
      <c r="B36" s="216" t="s">
        <v>177</v>
      </c>
      <c r="C36" s="219"/>
      <c r="D36" s="177"/>
      <c r="E36" s="178"/>
    </row>
    <row r="37" spans="2:5" ht="21" customHeight="1" x14ac:dyDescent="0.25">
      <c r="B37" s="211" t="s">
        <v>219</v>
      </c>
      <c r="C37" s="139" t="s">
        <v>149</v>
      </c>
      <c r="D37" s="140">
        <v>0</v>
      </c>
      <c r="E37" s="182">
        <v>0</v>
      </c>
    </row>
    <row r="38" spans="2:5" ht="21" customHeight="1" x14ac:dyDescent="0.25">
      <c r="B38" s="211" t="s">
        <v>220</v>
      </c>
      <c r="C38" s="139" t="s">
        <v>149</v>
      </c>
      <c r="D38" s="140">
        <v>0</v>
      </c>
      <c r="E38" s="182">
        <v>0</v>
      </c>
    </row>
    <row r="39" spans="2:5" ht="21" customHeight="1" x14ac:dyDescent="0.25">
      <c r="B39" s="211" t="s">
        <v>221</v>
      </c>
      <c r="C39" s="139" t="s">
        <v>149</v>
      </c>
      <c r="D39" s="140">
        <v>0</v>
      </c>
      <c r="E39" s="182">
        <v>0</v>
      </c>
    </row>
    <row r="40" spans="2:5" ht="31.5" customHeight="1" x14ac:dyDescent="0.25">
      <c r="B40" s="211" t="s">
        <v>222</v>
      </c>
      <c r="C40" s="139" t="s">
        <v>149</v>
      </c>
      <c r="D40" s="140">
        <v>0</v>
      </c>
      <c r="E40" s="182">
        <v>0</v>
      </c>
    </row>
    <row r="41" spans="2:5" ht="21" customHeight="1" x14ac:dyDescent="0.25">
      <c r="B41" s="211" t="s">
        <v>223</v>
      </c>
      <c r="C41" s="139" t="s">
        <v>149</v>
      </c>
      <c r="D41" s="140">
        <v>0</v>
      </c>
      <c r="E41" s="182">
        <v>0</v>
      </c>
    </row>
    <row r="42" spans="2:5" ht="21.75" customHeight="1" thickBot="1" x14ac:dyDescent="0.3">
      <c r="B42" s="143" t="s">
        <v>224</v>
      </c>
      <c r="C42" s="217" t="s">
        <v>149</v>
      </c>
      <c r="D42" s="184">
        <v>0</v>
      </c>
      <c r="E42" s="185">
        <v>0</v>
      </c>
    </row>
    <row r="43" spans="2:5" ht="13.5" customHeight="1" thickBot="1" x14ac:dyDescent="0.3">
      <c r="B43" s="175"/>
      <c r="C43" s="19"/>
      <c r="D43" s="19"/>
      <c r="E43" s="180"/>
    </row>
    <row r="44" spans="2:5" x14ac:dyDescent="0.25">
      <c r="B44" s="210" t="s">
        <v>184</v>
      </c>
      <c r="C44" s="138"/>
      <c r="D44" s="134"/>
      <c r="E44" s="181"/>
    </row>
    <row r="45" spans="2:5" ht="32.25" customHeight="1" thickBot="1" x14ac:dyDescent="0.3">
      <c r="B45" s="212" t="s">
        <v>185</v>
      </c>
      <c r="C45" s="190" t="s">
        <v>149</v>
      </c>
      <c r="D45" s="184">
        <v>0</v>
      </c>
      <c r="E45" s="185">
        <v>0</v>
      </c>
    </row>
    <row r="48" spans="2:5" x14ac:dyDescent="0.25">
      <c r="B48" s="21"/>
    </row>
  </sheetData>
  <mergeCells count="1">
    <mergeCell ref="B19:B29"/>
  </mergeCells>
  <printOptions horizontalCentered="1"/>
  <pageMargins left="0.78740157480314965" right="0.78740157480314965" top="0.98425196850393704" bottom="0.98425196850393704" header="0.51181102362204722" footer="0.51181102362204722"/>
  <pageSetup paperSize="9" scale="87" orientation="portrait" r:id="rId1"/>
  <headerFooter>
    <oddFooter>&amp;L&amp;8 &amp;C&amp;8 &amp;R&amp;8 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4">
    <pageSetUpPr fitToPage="1"/>
  </sheetPr>
  <dimension ref="A1:AMK25"/>
  <sheetViews>
    <sheetView showGridLines="0" zoomScaleNormal="100" zoomScaleSheetLayoutView="85" workbookViewId="0">
      <selection activeCell="E4" sqref="E4"/>
    </sheetView>
  </sheetViews>
  <sheetFormatPr baseColWidth="10" defaultColWidth="9.1796875" defaultRowHeight="12.5" x14ac:dyDescent="0.25"/>
  <cols>
    <col min="1" max="1" width="0.81640625" style="320" customWidth="1"/>
    <col min="2" max="2" width="8.1796875" style="320" customWidth="1"/>
    <col min="3" max="3" width="11.54296875" style="320" hidden="1" customWidth="1"/>
    <col min="4" max="4" width="60.54296875" style="320" customWidth="1"/>
    <col min="5" max="5" width="60.453125" style="320" customWidth="1"/>
    <col min="6" max="6" width="5.7265625" style="320" customWidth="1"/>
    <col min="7" max="7" width="5.54296875" style="320" customWidth="1"/>
    <col min="8" max="8" width="18.81640625" style="320" customWidth="1"/>
    <col min="9" max="257" width="11.453125" style="320" customWidth="1"/>
    <col min="258" max="1025" width="11.453125" style="326" customWidth="1"/>
  </cols>
  <sheetData>
    <row r="1" spans="2:7" ht="5.15" customHeight="1" x14ac:dyDescent="0.25"/>
    <row r="2" spans="2:7" ht="12.75" customHeight="1" x14ac:dyDescent="0.25">
      <c r="B2" s="32" t="s">
        <v>225</v>
      </c>
      <c r="C2" s="32"/>
      <c r="D2" s="32"/>
      <c r="E2" s="32"/>
      <c r="F2" s="32"/>
      <c r="G2" s="32"/>
    </row>
    <row r="3" spans="2:7" ht="18" customHeight="1" x14ac:dyDescent="0.25"/>
    <row r="4" spans="2:7" ht="12.75" customHeight="1" x14ac:dyDescent="0.25">
      <c r="B4" s="340" t="s">
        <v>226</v>
      </c>
      <c r="C4" s="340"/>
      <c r="D4" s="340"/>
      <c r="E4" s="340"/>
      <c r="F4" s="340"/>
      <c r="G4" s="340"/>
    </row>
    <row r="5" spans="2:7" ht="12.75" customHeight="1" x14ac:dyDescent="0.25">
      <c r="B5" s="340" t="str">
        <f>UebInstitutQuartal</f>
        <v>4. Quartal 2024</v>
      </c>
      <c r="C5" s="340"/>
      <c r="D5" s="340"/>
      <c r="E5" s="5"/>
      <c r="F5" s="5"/>
      <c r="G5" s="5"/>
    </row>
    <row r="6" spans="2:7" ht="12.75" customHeight="1" x14ac:dyDescent="0.25"/>
    <row r="8" spans="2:7" x14ac:dyDescent="0.25">
      <c r="B8" s="351" t="s">
        <v>9</v>
      </c>
      <c r="C8" s="341"/>
      <c r="D8" s="341"/>
      <c r="E8" s="341"/>
    </row>
    <row r="9" spans="2:7" ht="13.5" customHeight="1" thickBot="1" x14ac:dyDescent="0.3">
      <c r="B9" s="132"/>
      <c r="C9" s="133"/>
      <c r="D9" s="327" t="str">
        <f>AktQuartKurz&amp;" "&amp;AktJahr</f>
        <v>Q4 2024</v>
      </c>
      <c r="E9" s="328" t="str">
        <f>AktQuartKurz&amp;" "&amp;(AktJahr-1)</f>
        <v>Q4 2023</v>
      </c>
    </row>
    <row r="10" spans="2:7" ht="409" customHeight="1" thickBot="1" x14ac:dyDescent="0.3">
      <c r="B10" s="199" t="s">
        <v>227</v>
      </c>
      <c r="C10" s="174" t="s">
        <v>40</v>
      </c>
      <c r="D10" s="358" t="s">
        <v>228</v>
      </c>
      <c r="E10" s="359" t="s">
        <v>229</v>
      </c>
    </row>
    <row r="13" spans="2:7" x14ac:dyDescent="0.25">
      <c r="B13" s="351" t="s">
        <v>37</v>
      </c>
      <c r="C13" s="341"/>
      <c r="D13" s="341"/>
      <c r="E13" s="341"/>
    </row>
    <row r="14" spans="2:7" ht="13.5" customHeight="1" thickBot="1" x14ac:dyDescent="0.3">
      <c r="B14" s="132"/>
      <c r="C14" s="133"/>
      <c r="D14" s="327" t="str">
        <f>AktQuartKurz&amp;" "&amp;AktJahr</f>
        <v>Q4 2024</v>
      </c>
      <c r="E14" s="328" t="str">
        <f>AktQuartKurz&amp;" "&amp;(AktJahr-1)</f>
        <v>Q4 2023</v>
      </c>
    </row>
    <row r="15" spans="2:7" ht="13.5" customHeight="1" thickBot="1" x14ac:dyDescent="0.3">
      <c r="B15" s="199" t="s">
        <v>227</v>
      </c>
      <c r="C15" s="174" t="s">
        <v>40</v>
      </c>
      <c r="D15" s="358" t="s">
        <v>230</v>
      </c>
      <c r="E15" s="310" t="s">
        <v>230</v>
      </c>
    </row>
    <row r="18" spans="2:2" x14ac:dyDescent="0.25">
      <c r="B18" s="21"/>
    </row>
    <row r="19" spans="2:2" ht="13.5" customHeight="1" thickBot="1" x14ac:dyDescent="0.3"/>
    <row r="20" spans="2:2" ht="13.5" customHeight="1" thickBot="1" x14ac:dyDescent="0.3"/>
    <row r="24" spans="2:2" ht="13.5" customHeight="1" thickBot="1" x14ac:dyDescent="0.3"/>
    <row r="25" spans="2:2" ht="13.5" customHeight="1" thickBot="1" x14ac:dyDescent="0.3"/>
  </sheetData>
  <pageMargins left="0.70866141732283472" right="0.70866141732283472" top="0.78740157480314965" bottom="0.78740157480314965" header="0.31496062992125978" footer="0.31496062992125978"/>
  <pageSetup paperSize="9" scale="68" fitToHeight="0" orientation="portrait" horizontalDpi="360" verticalDpi="360" r:id="rId1"/>
  <headerFooter>
    <oddFooter>&amp;R Seite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5">
    <pageSetUpPr fitToPage="1"/>
  </sheetPr>
  <dimension ref="A1:AMK28"/>
  <sheetViews>
    <sheetView showGridLines="0" showRowColHeaders="0" zoomScaleNormal="100" workbookViewId="0">
      <selection activeCell="C8" sqref="C8"/>
    </sheetView>
  </sheetViews>
  <sheetFormatPr baseColWidth="10" defaultColWidth="9.1796875" defaultRowHeight="15.5" x14ac:dyDescent="0.35"/>
  <cols>
    <col min="1" max="1" width="0.81640625" style="8" customWidth="1"/>
    <col min="2" max="2" width="15.1796875" style="8" customWidth="1"/>
    <col min="3" max="3" width="12.26953125" style="8" customWidth="1"/>
    <col min="4" max="4" width="3.54296875" style="8" customWidth="1"/>
    <col min="5" max="5" width="15.54296875" style="8" customWidth="1"/>
    <col min="6" max="6" width="56.26953125" style="8" customWidth="1"/>
    <col min="7" max="7" width="4.26953125" style="8" customWidth="1"/>
    <col min="8" max="8" width="15.1796875" style="8" customWidth="1"/>
    <col min="9" max="9" width="19.453125" style="8" customWidth="1"/>
    <col min="10" max="10" width="23.1796875" style="8" customWidth="1"/>
    <col min="11" max="11" width="4.453125" style="8" customWidth="1"/>
    <col min="12" max="257" width="14.81640625" style="8" customWidth="1"/>
    <col min="258" max="1025" width="14.81640625" style="326" customWidth="1"/>
  </cols>
  <sheetData>
    <row r="1" spans="2:11" ht="5.15" customHeight="1" x14ac:dyDescent="0.35"/>
    <row r="2" spans="2:11" ht="15" customHeight="1" x14ac:dyDescent="0.35">
      <c r="B2" s="146" t="s">
        <v>231</v>
      </c>
      <c r="C2" s="147" t="s">
        <v>232</v>
      </c>
      <c r="D2" s="148"/>
      <c r="E2" s="146" t="s">
        <v>231</v>
      </c>
      <c r="F2" s="149" t="s">
        <v>233</v>
      </c>
      <c r="G2" s="148"/>
      <c r="H2" s="146" t="s">
        <v>231</v>
      </c>
      <c r="I2" s="150" t="s">
        <v>234</v>
      </c>
      <c r="K2" s="151"/>
    </row>
    <row r="3" spans="2:11" ht="15" customHeight="1" x14ac:dyDescent="0.35">
      <c r="B3" s="152" t="s">
        <v>235</v>
      </c>
      <c r="C3" s="153" t="s">
        <v>236</v>
      </c>
      <c r="D3" s="154"/>
      <c r="E3" s="155" t="s">
        <v>237</v>
      </c>
      <c r="F3" s="156" t="s">
        <v>238</v>
      </c>
      <c r="G3" s="157"/>
      <c r="H3" s="157"/>
      <c r="I3" s="158" t="s">
        <v>239</v>
      </c>
    </row>
    <row r="4" spans="2:11" ht="15" customHeight="1" x14ac:dyDescent="0.35">
      <c r="B4" s="152" t="s">
        <v>240</v>
      </c>
      <c r="C4" s="159">
        <v>2024</v>
      </c>
      <c r="D4" s="160"/>
      <c r="E4" s="161" t="s">
        <v>241</v>
      </c>
      <c r="F4" s="156" t="s">
        <v>242</v>
      </c>
      <c r="G4" s="157"/>
      <c r="H4" s="152" t="s">
        <v>243</v>
      </c>
      <c r="I4" s="162" t="s">
        <v>244</v>
      </c>
    </row>
    <row r="5" spans="2:11" ht="15" customHeight="1" x14ac:dyDescent="0.35">
      <c r="B5" s="152" t="s">
        <v>245</v>
      </c>
      <c r="C5" s="159" t="s">
        <v>246</v>
      </c>
      <c r="D5" s="160"/>
      <c r="E5" s="161" t="s">
        <v>247</v>
      </c>
      <c r="F5" s="156" t="str">
        <f>(Institut&amp;", erstellt am "&amp;TEXT(ErstDatum,"TT-MMMM-JJJJ")&amp;" mit "&amp;Version&amp;" bei "&amp;AusfInstitut)</f>
        <v>MHB, erstellt am 20-Januar-2025 mit V(3.10) bei BAR</v>
      </c>
      <c r="G5" s="157"/>
      <c r="H5" s="152" t="s">
        <v>248</v>
      </c>
      <c r="I5" s="162" t="s">
        <v>249</v>
      </c>
    </row>
    <row r="6" spans="2:11" ht="15" customHeight="1" x14ac:dyDescent="0.35">
      <c r="B6" s="152" t="s">
        <v>250</v>
      </c>
      <c r="C6" s="163"/>
      <c r="D6" s="157"/>
      <c r="E6" s="152" t="s">
        <v>251</v>
      </c>
      <c r="F6" s="156" t="s">
        <v>211</v>
      </c>
      <c r="G6" s="157"/>
      <c r="H6" s="152" t="s">
        <v>252</v>
      </c>
      <c r="I6" s="164"/>
      <c r="J6" t="s">
        <v>253</v>
      </c>
    </row>
    <row r="7" spans="2:11" ht="15" customHeight="1" x14ac:dyDescent="0.35">
      <c r="B7" s="152" t="s">
        <v>254</v>
      </c>
      <c r="C7" s="163" t="s">
        <v>255</v>
      </c>
      <c r="D7" s="157"/>
      <c r="E7" s="152" t="s">
        <v>256</v>
      </c>
      <c r="F7" s="156" t="str">
        <f>IF(LOWER(Institut)="vdp","Verband",IF(UPPER(Institut)="VDH","Verband","Institut "&amp;Institut))</f>
        <v>Institut MHB</v>
      </c>
      <c r="G7" s="157"/>
      <c r="H7" s="152" t="s">
        <v>257</v>
      </c>
      <c r="I7" s="165" t="s">
        <v>258</v>
      </c>
      <c r="J7" s="157" t="s">
        <v>259</v>
      </c>
    </row>
    <row r="8" spans="2:11" ht="15" customHeight="1" x14ac:dyDescent="0.35">
      <c r="B8" s="152" t="s">
        <v>260</v>
      </c>
      <c r="C8" s="163" t="s">
        <v>0</v>
      </c>
      <c r="D8" s="157"/>
      <c r="E8" s="152" t="s">
        <v>261</v>
      </c>
      <c r="F8" s="156" t="str">
        <f>IF(AuswertBasis="Verband",IF(TvDatenart="T","vdp-Mitgliedsinstitute",IF(TvDatenart="F","Fremdinstitute",IF(TvDatenart="*","alle Pfandbriefemittenten","???"))),AuswertBasis)</f>
        <v>Institut MHB</v>
      </c>
      <c r="G8" s="157"/>
      <c r="H8" s="152" t="s">
        <v>262</v>
      </c>
      <c r="I8" s="165" t="s">
        <v>263</v>
      </c>
      <c r="J8" s="157" t="s">
        <v>264</v>
      </c>
    </row>
    <row r="9" spans="2:11" ht="15" customHeight="1" x14ac:dyDescent="0.35">
      <c r="B9" s="152" t="s">
        <v>265</v>
      </c>
      <c r="C9" s="163" t="s">
        <v>266</v>
      </c>
      <c r="D9" s="157"/>
      <c r="E9" s="152" t="s">
        <v>267</v>
      </c>
      <c r="F9" s="166">
        <f>DATE(AktJahr,AktMonat+1,0)</f>
        <v>45657</v>
      </c>
      <c r="G9" s="154"/>
      <c r="H9" s="152" t="s">
        <v>268</v>
      </c>
      <c r="I9" s="157" t="str">
        <f>(AktJahr&amp;RIGHT("0"&amp;AktMonat,2))</f>
        <v>202412</v>
      </c>
      <c r="J9" t="s">
        <v>269</v>
      </c>
    </row>
    <row r="10" spans="2:11" ht="15" customHeight="1" x14ac:dyDescent="0.35">
      <c r="B10" s="152" t="s">
        <v>270</v>
      </c>
      <c r="C10" s="163" t="s">
        <v>271</v>
      </c>
      <c r="D10" s="157"/>
      <c r="E10" s="152" t="s">
        <v>272</v>
      </c>
      <c r="F10" s="156" t="str">
        <f>"V"&amp;ProgVersNr&amp;"("&amp;MapVersNr&amp;")"</f>
        <v>V(3.10)</v>
      </c>
      <c r="G10" s="157"/>
      <c r="H10" s="157"/>
      <c r="I10" s="157"/>
    </row>
    <row r="11" spans="2:11" ht="15" customHeight="1" x14ac:dyDescent="0.35">
      <c r="B11" s="152" t="s">
        <v>273</v>
      </c>
      <c r="C11" s="167"/>
      <c r="D11" s="168"/>
      <c r="E11" s="169" t="s">
        <v>274</v>
      </c>
      <c r="F11" s="156" t="str">
        <f>WaehrEinheit&amp;". "&amp;Waehrung</f>
        <v>Mio. €</v>
      </c>
      <c r="G11" s="157"/>
      <c r="H11" s="157"/>
      <c r="I11" s="157"/>
    </row>
    <row r="12" spans="2:11" ht="15" customHeight="1" x14ac:dyDescent="0.35">
      <c r="B12" s="152" t="s">
        <v>275</v>
      </c>
      <c r="C12" s="153"/>
      <c r="D12" s="168"/>
      <c r="E12" s="169" t="s">
        <v>276</v>
      </c>
      <c r="F12" s="156" t="str">
        <f>(AktMonat/3)&amp;". Quartal"</f>
        <v>4. Quartal</v>
      </c>
      <c r="G12" s="157"/>
      <c r="H12" s="157"/>
      <c r="I12" s="157"/>
    </row>
    <row r="13" spans="2:11" ht="15" customHeight="1" x14ac:dyDescent="0.35">
      <c r="B13" s="152" t="s">
        <v>277</v>
      </c>
      <c r="C13" s="163" t="s">
        <v>278</v>
      </c>
      <c r="D13" s="157"/>
      <c r="E13" s="152" t="s">
        <v>279</v>
      </c>
      <c r="F13" s="156" t="str">
        <f>AktQuartal&amp;" "&amp;AktJahr&amp;IF(AuswertBasis="Verband"," ("&amp;TvInstitute&amp;")","")</f>
        <v>4. Quartal 2024</v>
      </c>
      <c r="G13" s="157"/>
      <c r="H13" s="157"/>
      <c r="I13" s="157"/>
    </row>
    <row r="14" spans="2:11" ht="15" customHeight="1" x14ac:dyDescent="0.35">
      <c r="B14" s="152" t="s">
        <v>280</v>
      </c>
      <c r="C14" s="163"/>
      <c r="D14" s="157"/>
      <c r="E14" s="152" t="s">
        <v>281</v>
      </c>
      <c r="F14" s="156" t="str">
        <f>"Q"&amp;(AktMonat/3)</f>
        <v>Q4</v>
      </c>
      <c r="G14" s="157"/>
      <c r="H14" s="157"/>
      <c r="I14" s="157"/>
    </row>
    <row r="15" spans="2:11" ht="15" customHeight="1" x14ac:dyDescent="0.35">
      <c r="B15" s="152" t="s">
        <v>282</v>
      </c>
      <c r="C15" s="163" t="s">
        <v>283</v>
      </c>
      <c r="D15" s="157"/>
      <c r="E15" s="152" t="s">
        <v>284</v>
      </c>
      <c r="F15" s="170" t="str">
        <f>IF(KzRbwBerH="I",F21,IF(KzRbwBerH="S",F22,IF(KzRbwBerH="D",F23,"* -")))</f>
        <v>* Für die Berechnung des Risikobarwertes wurde der dynamische Ansatz gem. § 5 Abs. 1 Nr. 2 PfandBarwertV verwendet.</v>
      </c>
      <c r="G15" s="157"/>
      <c r="H15" s="157"/>
      <c r="I15" s="157"/>
    </row>
    <row r="16" spans="2:11" ht="15" customHeight="1" x14ac:dyDescent="0.35">
      <c r="B16" s="152" t="s">
        <v>285</v>
      </c>
      <c r="C16" s="163" t="s">
        <v>286</v>
      </c>
      <c r="D16" s="157"/>
      <c r="E16" s="152" t="s">
        <v>287</v>
      </c>
      <c r="F16" s="170" t="str">
        <f>IF(KzRbwBerO="I",F21,IF(KzRbwBerO="S",F22,IF(KzRbwBerO="D",F23,"* -")))</f>
        <v>* Für die Berechnung des Risikobarwertes wurde der dynamische Ansatz gem. § 5 Abs. 1 Nr. 2 PfandBarwertV verwendet.</v>
      </c>
      <c r="H16" s="157"/>
      <c r="I16" s="157"/>
    </row>
    <row r="17" spans="2:9" ht="15" customHeight="1" x14ac:dyDescent="0.35">
      <c r="B17" s="152" t="s">
        <v>288</v>
      </c>
      <c r="C17" s="163"/>
      <c r="D17" s="157"/>
      <c r="E17" s="152" t="s">
        <v>289</v>
      </c>
      <c r="F17" s="170" t="str">
        <f>IF(KzRbwBerS="I",F21,IF(KzRbwBerS="S",F22,IF(KzRbwBerS="D",F23,"* -")))</f>
        <v>* Für die Berechnung des Risikobarwertes wurde der dynamische Ansatz gem. § 5 Abs. 1 Nr. 2 PfandBarwertV verwendet.</v>
      </c>
      <c r="H17" s="157"/>
      <c r="I17" s="157"/>
    </row>
    <row r="18" spans="2:9" ht="15" customHeight="1" x14ac:dyDescent="0.35">
      <c r="B18" s="152" t="s">
        <v>290</v>
      </c>
      <c r="C18" s="163"/>
      <c r="D18" s="157"/>
      <c r="E18" s="152" t="s">
        <v>291</v>
      </c>
      <c r="F18" s="170" t="str">
        <f>IF(KzRbwBerF="I",F21,IF(KzRbwBerF="S",F22,IF(KzRbwBerF="D",F23,"* -")))</f>
        <v>* Für die Berechnung des Risikobarwertes wurde der dynamische Ansatz gem. § 5 Abs. 1 Nr. 2 PfandBarwertV verwendet.</v>
      </c>
      <c r="G18" s="157"/>
      <c r="H18" s="157"/>
      <c r="I18" s="157"/>
    </row>
    <row r="19" spans="2:9" ht="15" customHeight="1" x14ac:dyDescent="0.35">
      <c r="B19" s="152" t="s">
        <v>292</v>
      </c>
      <c r="C19" s="163" t="s">
        <v>293</v>
      </c>
      <c r="D19" s="157"/>
      <c r="E19" s="157"/>
      <c r="F19" s="171"/>
      <c r="G19" s="157"/>
      <c r="H19" s="157"/>
      <c r="I19" s="157"/>
    </row>
    <row r="20" spans="2:9" ht="15" customHeight="1" x14ac:dyDescent="0.35">
      <c r="B20" s="152" t="s">
        <v>294</v>
      </c>
      <c r="C20" s="163" t="s">
        <v>293</v>
      </c>
      <c r="D20" s="157"/>
      <c r="E20" s="157"/>
      <c r="F20" s="157"/>
      <c r="G20" s="157"/>
      <c r="H20" s="157"/>
      <c r="I20" s="157"/>
    </row>
    <row r="21" spans="2:9" ht="15" customHeight="1" x14ac:dyDescent="0.35">
      <c r="B21" s="152" t="s">
        <v>295</v>
      </c>
      <c r="C21" s="163" t="s">
        <v>296</v>
      </c>
      <c r="D21" s="157"/>
      <c r="E21" s="6" t="s">
        <v>297</v>
      </c>
      <c r="F21" s="6" t="s">
        <v>298</v>
      </c>
      <c r="G21" s="157"/>
      <c r="H21" s="157"/>
      <c r="I21" s="157"/>
    </row>
    <row r="22" spans="2:9" ht="15" customHeight="1" x14ac:dyDescent="0.35">
      <c r="B22" s="152" t="s">
        <v>299</v>
      </c>
      <c r="C22" s="163" t="s">
        <v>296</v>
      </c>
      <c r="D22" s="157"/>
      <c r="E22" s="6"/>
      <c r="F22" s="6" t="s">
        <v>300</v>
      </c>
      <c r="G22" s="157"/>
      <c r="H22" s="157"/>
      <c r="I22" s="157"/>
    </row>
    <row r="23" spans="2:9" ht="15" customHeight="1" x14ac:dyDescent="0.35">
      <c r="B23" s="152" t="s">
        <v>301</v>
      </c>
      <c r="C23" s="172"/>
      <c r="D23" s="157"/>
      <c r="E23" s="6"/>
      <c r="F23" s="6" t="s">
        <v>302</v>
      </c>
      <c r="G23" s="157"/>
      <c r="H23" s="157"/>
      <c r="I23" s="157"/>
    </row>
    <row r="24" spans="2:9" ht="15" customHeight="1" x14ac:dyDescent="0.35">
      <c r="B24" s="152" t="s">
        <v>303</v>
      </c>
      <c r="C24" s="173"/>
      <c r="D24" s="157"/>
      <c r="G24" s="157"/>
      <c r="H24" s="157"/>
      <c r="I24" s="157"/>
    </row>
    <row r="25" spans="2:9" ht="15" customHeight="1" x14ac:dyDescent="0.35">
      <c r="C25" s="157"/>
      <c r="D25" s="157"/>
      <c r="H25" s="157"/>
    </row>
    <row r="26" spans="2:9" ht="15" customHeight="1" x14ac:dyDescent="0.35"/>
    <row r="27" spans="2:9" ht="15" customHeight="1" x14ac:dyDescent="0.35">
      <c r="B27" t="s">
        <v>304</v>
      </c>
      <c r="C27" t="s">
        <v>305</v>
      </c>
    </row>
    <row r="28" spans="2:9" ht="15" customHeight="1" x14ac:dyDescent="0.35">
      <c r="C28" t="s">
        <v>306</v>
      </c>
    </row>
  </sheetData>
  <printOptions horizontalCentered="1"/>
  <pageMargins left="0.39374999999999999" right="0.39374999999999999" top="1.1812499999999999" bottom="0.78749999999999998" header="0.51180555555555496" footer="0.51180555555555496"/>
  <pageSetup paperSize="9" orientation="portrait"/>
  <headerFooter>
    <oddFooter>&amp;L&amp;8 &amp;C&amp;8 &amp;R&amp;8 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MK70"/>
  <sheetViews>
    <sheetView showGridLines="0" showRowColHeaders="0" topLeftCell="A7" zoomScale="90" zoomScaleNormal="90" zoomScaleSheetLayoutView="100" workbookViewId="0">
      <selection activeCell="N6" sqref="N6"/>
    </sheetView>
  </sheetViews>
  <sheetFormatPr baseColWidth="10" defaultColWidth="9.1796875" defaultRowHeight="12.5" x14ac:dyDescent="0.25"/>
  <cols>
    <col min="1" max="1" width="0.81640625" style="320" customWidth="1"/>
    <col min="2" max="2" width="28.7265625" style="320" customWidth="1"/>
    <col min="3" max="3" width="11.54296875" style="320" hidden="1" customWidth="1"/>
    <col min="4" max="7" width="17.7265625" style="320" customWidth="1"/>
    <col min="8" max="8" width="6.7265625" style="320" customWidth="1"/>
    <col min="9" max="10" width="14.7265625" style="320" customWidth="1"/>
    <col min="11" max="257" width="11.453125" style="320" customWidth="1"/>
    <col min="258" max="1025" width="11.453125" style="326" customWidth="1"/>
  </cols>
  <sheetData>
    <row r="1" spans="1:10" ht="5.15" customHeight="1" x14ac:dyDescent="0.25"/>
    <row r="2" spans="1:10" ht="12.75" customHeight="1" x14ac:dyDescent="0.25">
      <c r="B2" s="32" t="s">
        <v>24</v>
      </c>
      <c r="C2" s="32"/>
      <c r="D2" s="32"/>
      <c r="E2" s="32"/>
      <c r="F2" s="32"/>
      <c r="G2" s="32"/>
    </row>
    <row r="3" spans="1:10" ht="16.5" customHeight="1" x14ac:dyDescent="0.25"/>
    <row r="4" spans="1:10" ht="12.75" customHeight="1" x14ac:dyDescent="0.25">
      <c r="B4" s="340" t="s">
        <v>25</v>
      </c>
      <c r="C4" s="340"/>
      <c r="D4" s="340"/>
      <c r="E4" s="340"/>
      <c r="F4" s="340"/>
      <c r="G4" s="340"/>
    </row>
    <row r="5" spans="1:10" ht="12.75" customHeight="1" x14ac:dyDescent="0.25">
      <c r="B5" s="340" t="str">
        <f>UebInstitutQuartal</f>
        <v>4. Quartal 2024</v>
      </c>
      <c r="C5" s="340"/>
      <c r="D5" s="340"/>
      <c r="F5" s="5"/>
      <c r="G5" s="5"/>
    </row>
    <row r="6" spans="1:10" ht="12.75" customHeight="1" x14ac:dyDescent="0.25"/>
    <row r="7" spans="1:10" ht="24" customHeight="1" x14ac:dyDescent="0.25">
      <c r="B7" s="33"/>
    </row>
    <row r="8" spans="1:10" ht="25.5" customHeight="1" x14ac:dyDescent="0.25">
      <c r="A8" s="15">
        <v>0</v>
      </c>
      <c r="B8" s="341" t="s">
        <v>9</v>
      </c>
      <c r="C8" s="341"/>
      <c r="D8" s="372" t="str">
        <f>AktQuartKurz&amp;" "&amp;AktJahr</f>
        <v>Q4 2024</v>
      </c>
      <c r="E8" s="371"/>
      <c r="F8" s="373" t="str">
        <f>AktQuartKurz&amp;" "&amp;(AktJahr-1)</f>
        <v>Q4 2023</v>
      </c>
      <c r="G8" s="371"/>
      <c r="I8" s="197" t="str">
        <f>AktQuartKurz&amp;" "&amp;AktJahr&amp;CHAR(10)&amp;
"FäV (12 Monate)*"</f>
        <v>Q4 2024
FäV (12 Monate)*</v>
      </c>
      <c r="J8" s="197" t="str">
        <f>AktQuartKurz&amp;" "&amp;(AktJahr-1)&amp;CHAR(10)&amp;
"FäV (12 Monate)*"</f>
        <v>Q4 2023
FäV (12 Monate)*</v>
      </c>
    </row>
    <row r="9" spans="1:10" ht="12.75" customHeight="1" x14ac:dyDescent="0.25">
      <c r="A9" s="15">
        <v>0</v>
      </c>
      <c r="B9" s="321"/>
      <c r="C9" s="321"/>
      <c r="D9" s="34" t="s">
        <v>26</v>
      </c>
      <c r="E9" s="35" t="s">
        <v>11</v>
      </c>
      <c r="F9" s="34" t="str">
        <f>D9</f>
        <v>Pfandbriefumlauf</v>
      </c>
      <c r="G9" s="35" t="s">
        <v>11</v>
      </c>
      <c r="I9" s="34" t="s">
        <v>26</v>
      </c>
      <c r="J9" s="35" t="str">
        <f>I9</f>
        <v>Pfandbriefumlauf</v>
      </c>
    </row>
    <row r="10" spans="1:10" ht="12.75" customHeight="1" x14ac:dyDescent="0.25">
      <c r="A10" s="15">
        <v>0</v>
      </c>
      <c r="B10" s="322" t="s">
        <v>27</v>
      </c>
      <c r="C10" s="322"/>
      <c r="D10" s="36" t="str">
        <f>Einheit_Waehrung</f>
        <v>Mio. €</v>
      </c>
      <c r="E10" s="37" t="str">
        <f>D10</f>
        <v>Mio. €</v>
      </c>
      <c r="F10" s="36" t="str">
        <f>D10</f>
        <v>Mio. €</v>
      </c>
      <c r="G10" s="37" t="str">
        <f>D10</f>
        <v>Mio. €</v>
      </c>
      <c r="I10" s="36" t="str">
        <f>D10</f>
        <v>Mio. €</v>
      </c>
      <c r="J10" s="37" t="str">
        <f>I10</f>
        <v>Mio. €</v>
      </c>
    </row>
    <row r="11" spans="1:10" ht="12.75" customHeight="1" x14ac:dyDescent="0.25">
      <c r="A11" s="15">
        <v>0</v>
      </c>
      <c r="B11" s="323" t="s">
        <v>28</v>
      </c>
      <c r="C11" s="323"/>
      <c r="D11" s="38">
        <v>1298</v>
      </c>
      <c r="E11" s="39">
        <v>1605.8</v>
      </c>
      <c r="F11" s="38">
        <v>1866.8</v>
      </c>
      <c r="G11" s="39">
        <v>1590.2</v>
      </c>
      <c r="I11" s="38">
        <v>0</v>
      </c>
      <c r="J11" s="39">
        <v>0</v>
      </c>
    </row>
    <row r="12" spans="1:10" ht="12.75" customHeight="1" x14ac:dyDescent="0.25">
      <c r="A12" s="15">
        <v>0</v>
      </c>
      <c r="B12" s="323" t="s">
        <v>29</v>
      </c>
      <c r="C12" s="323"/>
      <c r="D12" s="38">
        <v>1636</v>
      </c>
      <c r="E12" s="39">
        <v>2055.4</v>
      </c>
      <c r="F12" s="38">
        <v>1392</v>
      </c>
      <c r="G12" s="39">
        <v>1494.7</v>
      </c>
      <c r="I12" s="38">
        <v>0</v>
      </c>
      <c r="J12" s="39">
        <v>0</v>
      </c>
    </row>
    <row r="13" spans="1:10" ht="12.75" customHeight="1" x14ac:dyDescent="0.25">
      <c r="A13" s="15"/>
      <c r="B13" s="323" t="s">
        <v>30</v>
      </c>
      <c r="C13" s="323"/>
      <c r="D13" s="38">
        <v>2190.6</v>
      </c>
      <c r="E13" s="39">
        <v>1822.8</v>
      </c>
      <c r="F13" s="38">
        <v>1308.2</v>
      </c>
      <c r="G13" s="39">
        <v>1417</v>
      </c>
      <c r="I13" s="38">
        <v>1298</v>
      </c>
      <c r="J13" s="39">
        <v>1866.8</v>
      </c>
    </row>
    <row r="14" spans="1:10" ht="12.75" customHeight="1" x14ac:dyDescent="0.25">
      <c r="A14" s="15">
        <v>0</v>
      </c>
      <c r="B14" s="323" t="s">
        <v>31</v>
      </c>
      <c r="C14" s="323"/>
      <c r="D14" s="40">
        <v>2227.5</v>
      </c>
      <c r="E14" s="186">
        <v>1788.3</v>
      </c>
      <c r="F14" s="40">
        <v>1756.7</v>
      </c>
      <c r="G14" s="186">
        <v>2104.3000000000002</v>
      </c>
      <c r="I14" s="38">
        <v>1636</v>
      </c>
      <c r="J14" s="39">
        <v>1392</v>
      </c>
    </row>
    <row r="15" spans="1:10" ht="12.75" customHeight="1" x14ac:dyDescent="0.25">
      <c r="A15" s="15">
        <v>0</v>
      </c>
      <c r="B15" s="323" t="s">
        <v>32</v>
      </c>
      <c r="C15" s="323"/>
      <c r="D15" s="40">
        <v>3496.5</v>
      </c>
      <c r="E15" s="186">
        <v>3815</v>
      </c>
      <c r="F15" s="40">
        <v>3512</v>
      </c>
      <c r="G15" s="186">
        <v>3537.2</v>
      </c>
      <c r="I15" s="38">
        <v>4418.1000000000004</v>
      </c>
      <c r="J15" s="39">
        <v>3064.9</v>
      </c>
    </row>
    <row r="16" spans="1:10" ht="12.75" customHeight="1" x14ac:dyDescent="0.25">
      <c r="A16" s="15">
        <v>0</v>
      </c>
      <c r="B16" s="323" t="s">
        <v>33</v>
      </c>
      <c r="C16" s="323"/>
      <c r="D16" s="40">
        <v>2921.6</v>
      </c>
      <c r="E16" s="186">
        <v>2463.3000000000002</v>
      </c>
      <c r="F16" s="40">
        <v>3473.9</v>
      </c>
      <c r="G16" s="186">
        <v>3554.7</v>
      </c>
      <c r="I16" s="38">
        <v>3496.5</v>
      </c>
      <c r="J16" s="39">
        <v>3512</v>
      </c>
    </row>
    <row r="17" spans="1:10" ht="12.75" customHeight="1" x14ac:dyDescent="0.25">
      <c r="A17" s="15">
        <v>0</v>
      </c>
      <c r="B17" s="323" t="s">
        <v>34</v>
      </c>
      <c r="C17" s="323"/>
      <c r="D17" s="40">
        <v>2567.9</v>
      </c>
      <c r="E17" s="186">
        <v>2668.9</v>
      </c>
      <c r="F17" s="40">
        <v>3498.5</v>
      </c>
      <c r="G17" s="186">
        <v>2278.6999999999998</v>
      </c>
      <c r="I17" s="38">
        <v>2921.6</v>
      </c>
      <c r="J17" s="39">
        <v>3473.9</v>
      </c>
    </row>
    <row r="18" spans="1:10" ht="12.75" customHeight="1" x14ac:dyDescent="0.25">
      <c r="A18" s="15">
        <v>0</v>
      </c>
      <c r="B18" s="323" t="s">
        <v>35</v>
      </c>
      <c r="C18" s="323"/>
      <c r="D18" s="38">
        <v>8506.1</v>
      </c>
      <c r="E18" s="39">
        <v>10392.4</v>
      </c>
      <c r="F18" s="38">
        <v>8253.6</v>
      </c>
      <c r="G18" s="39">
        <v>10770</v>
      </c>
      <c r="I18" s="38">
        <v>9738.7000000000007</v>
      </c>
      <c r="J18" s="39">
        <v>10625.5</v>
      </c>
    </row>
    <row r="19" spans="1:10" ht="12.75" customHeight="1" x14ac:dyDescent="0.25">
      <c r="A19" s="15">
        <v>0</v>
      </c>
      <c r="B19" s="323" t="s">
        <v>36</v>
      </c>
      <c r="C19" s="323"/>
      <c r="D19" s="38">
        <v>10312.4</v>
      </c>
      <c r="E19" s="39">
        <v>10703</v>
      </c>
      <c r="F19" s="38">
        <v>10179.6</v>
      </c>
      <c r="G19" s="39">
        <v>10804.4</v>
      </c>
      <c r="I19" s="38">
        <v>11647.7</v>
      </c>
      <c r="J19" s="39">
        <v>11306.2</v>
      </c>
    </row>
    <row r="20" spans="1:10" ht="20.149999999999999" customHeight="1" x14ac:dyDescent="0.25"/>
    <row r="21" spans="1:10" ht="25.5" customHeight="1" x14ac:dyDescent="0.25">
      <c r="A21" s="15">
        <v>1</v>
      </c>
      <c r="B21" s="341" t="s">
        <v>37</v>
      </c>
      <c r="C21" s="341"/>
      <c r="D21" s="374" t="str">
        <f>AktQuartKurz&amp;" "&amp;AktJahr</f>
        <v>Q4 2024</v>
      </c>
      <c r="E21" s="361"/>
      <c r="F21" s="372" t="str">
        <f>AktQuartKurz&amp;" "&amp;(AktJahr-1)</f>
        <v>Q4 2023</v>
      </c>
      <c r="G21" s="371"/>
      <c r="I21" s="198" t="str">
        <f>AktQuartKurz&amp;" "&amp;AktJahr&amp;CHAR(10)&amp;
"FäV (12 Monate)*"</f>
        <v>Q4 2024
FäV (12 Monate)*</v>
      </c>
      <c r="J21" s="198" t="str">
        <f>AktQuartKurz&amp;" "&amp;(AktJahr-1)&amp;CHAR(10)&amp;
"FäV (12 Monate)*"</f>
        <v>Q4 2023
FäV (12 Monate)*</v>
      </c>
    </row>
    <row r="22" spans="1:10" ht="12.75" customHeight="1" x14ac:dyDescent="0.25">
      <c r="A22" s="15">
        <v>1</v>
      </c>
      <c r="B22" s="321"/>
      <c r="C22" s="321"/>
      <c r="D22" s="34" t="s">
        <v>26</v>
      </c>
      <c r="E22" s="35" t="s">
        <v>11</v>
      </c>
      <c r="F22" s="34" t="str">
        <f>D22</f>
        <v>Pfandbriefumlauf</v>
      </c>
      <c r="G22" s="35" t="s">
        <v>11</v>
      </c>
      <c r="I22" s="34" t="s">
        <v>26</v>
      </c>
      <c r="J22" s="35" t="str">
        <f>I22</f>
        <v>Pfandbriefumlauf</v>
      </c>
    </row>
    <row r="23" spans="1:10" ht="12.75" customHeight="1" x14ac:dyDescent="0.25">
      <c r="A23" s="15">
        <v>1</v>
      </c>
      <c r="B23" s="322" t="s">
        <v>27</v>
      </c>
      <c r="C23" s="322"/>
      <c r="D23" s="36" t="str">
        <f>Einheit_Waehrung</f>
        <v>Mio. €</v>
      </c>
      <c r="E23" s="37" t="str">
        <f>D23</f>
        <v>Mio. €</v>
      </c>
      <c r="F23" s="36" t="str">
        <f>D23</f>
        <v>Mio. €</v>
      </c>
      <c r="G23" s="37" t="str">
        <f>D23</f>
        <v>Mio. €</v>
      </c>
      <c r="I23" s="36" t="str">
        <f>D23</f>
        <v>Mio. €</v>
      </c>
      <c r="J23" s="37" t="str">
        <f>I23</f>
        <v>Mio. €</v>
      </c>
    </row>
    <row r="24" spans="1:10" ht="12.75" customHeight="1" x14ac:dyDescent="0.25">
      <c r="A24" s="15">
        <v>1</v>
      </c>
      <c r="B24" s="323" t="s">
        <v>28</v>
      </c>
      <c r="C24" s="323"/>
      <c r="D24" s="38">
        <v>11.3</v>
      </c>
      <c r="E24" s="39">
        <v>5.6</v>
      </c>
      <c r="F24" s="38">
        <v>56.5</v>
      </c>
      <c r="G24" s="39">
        <v>7.2</v>
      </c>
      <c r="I24" s="38">
        <v>0</v>
      </c>
      <c r="J24" s="39">
        <v>0</v>
      </c>
    </row>
    <row r="25" spans="1:10" ht="12.75" customHeight="1" x14ac:dyDescent="0.25">
      <c r="A25" s="15"/>
      <c r="B25" s="323" t="s">
        <v>29</v>
      </c>
      <c r="C25" s="323"/>
      <c r="D25" s="38">
        <v>26.6</v>
      </c>
      <c r="E25" s="39">
        <v>4.0999999999999996</v>
      </c>
      <c r="F25" s="38">
        <v>46.8</v>
      </c>
      <c r="G25" s="39">
        <v>15.8</v>
      </c>
      <c r="I25" s="38">
        <v>0</v>
      </c>
      <c r="J25" s="39">
        <v>0</v>
      </c>
    </row>
    <row r="26" spans="1:10" ht="12.75" customHeight="1" x14ac:dyDescent="0.25">
      <c r="A26" s="15">
        <v>1</v>
      </c>
      <c r="B26" s="323" t="s">
        <v>30</v>
      </c>
      <c r="C26" s="323"/>
      <c r="D26" s="38">
        <v>91.1</v>
      </c>
      <c r="E26" s="39">
        <v>47.9</v>
      </c>
      <c r="F26" s="38">
        <v>11.3</v>
      </c>
      <c r="G26" s="39">
        <v>13.3</v>
      </c>
      <c r="I26" s="38">
        <v>11.3</v>
      </c>
      <c r="J26" s="39">
        <v>56.5</v>
      </c>
    </row>
    <row r="27" spans="1:10" ht="12.75" customHeight="1" x14ac:dyDescent="0.25">
      <c r="A27" s="15">
        <v>1</v>
      </c>
      <c r="B27" s="323" t="s">
        <v>31</v>
      </c>
      <c r="C27" s="323"/>
      <c r="D27" s="40">
        <v>103.7</v>
      </c>
      <c r="E27" s="186">
        <v>12.8</v>
      </c>
      <c r="F27" s="40">
        <v>41.6</v>
      </c>
      <c r="G27" s="186">
        <v>11.8</v>
      </c>
      <c r="I27" s="38">
        <v>26.6</v>
      </c>
      <c r="J27" s="39">
        <v>46.8</v>
      </c>
    </row>
    <row r="28" spans="1:10" ht="12.75" customHeight="1" x14ac:dyDescent="0.25">
      <c r="A28" s="15">
        <v>1</v>
      </c>
      <c r="B28" s="323" t="s">
        <v>32</v>
      </c>
      <c r="C28" s="323"/>
      <c r="D28" s="40">
        <v>6.6</v>
      </c>
      <c r="E28" s="186">
        <v>30.1</v>
      </c>
      <c r="F28" s="40">
        <v>172.2</v>
      </c>
      <c r="G28" s="186">
        <v>240.9</v>
      </c>
      <c r="I28" s="38">
        <v>194.8</v>
      </c>
      <c r="J28" s="39">
        <v>52.9</v>
      </c>
    </row>
    <row r="29" spans="1:10" ht="12.75" customHeight="1" x14ac:dyDescent="0.25">
      <c r="A29" s="15">
        <v>1</v>
      </c>
      <c r="B29" s="323" t="s">
        <v>33</v>
      </c>
      <c r="C29" s="323"/>
      <c r="D29" s="40">
        <v>213.4</v>
      </c>
      <c r="E29" s="186">
        <v>73.8</v>
      </c>
      <c r="F29" s="40">
        <v>3</v>
      </c>
      <c r="G29" s="186">
        <v>20</v>
      </c>
      <c r="I29" s="38">
        <v>6.7</v>
      </c>
      <c r="J29" s="39">
        <v>175.2</v>
      </c>
    </row>
    <row r="30" spans="1:10" ht="12.75" customHeight="1" x14ac:dyDescent="0.25">
      <c r="A30" s="15">
        <v>1</v>
      </c>
      <c r="B30" s="323" t="s">
        <v>34</v>
      </c>
      <c r="C30" s="323"/>
      <c r="D30" s="40">
        <v>62.2</v>
      </c>
      <c r="E30" s="186">
        <v>55.1</v>
      </c>
      <c r="F30" s="40">
        <v>233.4</v>
      </c>
      <c r="G30" s="186">
        <v>68.8</v>
      </c>
      <c r="I30" s="38">
        <v>213.4</v>
      </c>
      <c r="J30" s="39">
        <v>3</v>
      </c>
    </row>
    <row r="31" spans="1:10" ht="12.75" customHeight="1" x14ac:dyDescent="0.25">
      <c r="A31" s="15">
        <v>1</v>
      </c>
      <c r="B31" s="323" t="s">
        <v>35</v>
      </c>
      <c r="C31" s="323"/>
      <c r="D31" s="38">
        <v>398.7</v>
      </c>
      <c r="E31" s="39">
        <v>122.4</v>
      </c>
      <c r="F31" s="38">
        <v>437.6</v>
      </c>
      <c r="G31" s="39">
        <v>120.4</v>
      </c>
      <c r="I31" s="38">
        <v>203.6</v>
      </c>
      <c r="J31" s="39">
        <v>367.4</v>
      </c>
    </row>
    <row r="32" spans="1:10" ht="12.75" customHeight="1" x14ac:dyDescent="0.25">
      <c r="B32" s="323" t="s">
        <v>36</v>
      </c>
      <c r="C32" s="323"/>
      <c r="D32" s="38">
        <v>244.7</v>
      </c>
      <c r="E32" s="39">
        <v>915.5</v>
      </c>
      <c r="F32" s="38">
        <v>223.9</v>
      </c>
      <c r="G32" s="39">
        <v>877.8</v>
      </c>
      <c r="I32" s="38">
        <v>501.9</v>
      </c>
      <c r="J32" s="39">
        <v>524.5</v>
      </c>
    </row>
    <row r="33" spans="1:9" ht="12.75" customHeight="1" x14ac:dyDescent="0.25">
      <c r="A33" s="15">
        <v>2</v>
      </c>
    </row>
    <row r="34" spans="1:9" ht="25.5" customHeight="1" x14ac:dyDescent="0.25">
      <c r="A34" s="15">
        <v>3</v>
      </c>
      <c r="D34" s="371"/>
      <c r="E34" s="371"/>
      <c r="F34" s="371"/>
      <c r="G34" s="371"/>
    </row>
    <row r="35" spans="1:9" ht="12.75" customHeight="1" x14ac:dyDescent="0.25">
      <c r="B35" s="371"/>
      <c r="C35" s="371"/>
    </row>
    <row r="36" spans="1:9" ht="12.75" customHeight="1" x14ac:dyDescent="0.25">
      <c r="B36" s="371"/>
      <c r="C36" s="371"/>
    </row>
    <row r="37" spans="1:9" ht="12.75" customHeight="1" x14ac:dyDescent="0.25">
      <c r="B37" s="371"/>
      <c r="C37" s="371"/>
    </row>
    <row r="38" spans="1:9" ht="12.75" customHeight="1" x14ac:dyDescent="0.25">
      <c r="B38" s="371"/>
      <c r="C38" s="371"/>
    </row>
    <row r="39" spans="1:9" x14ac:dyDescent="0.25">
      <c r="B39" s="341" t="s">
        <v>38</v>
      </c>
      <c r="C39" s="341"/>
      <c r="D39" s="341"/>
      <c r="E39" s="341"/>
      <c r="F39" s="341"/>
      <c r="G39" s="341"/>
    </row>
    <row r="40" spans="1:9" ht="13.5" customHeight="1" thickBot="1" x14ac:dyDescent="0.3">
      <c r="B40" s="132"/>
      <c r="C40" s="133"/>
      <c r="D40" s="375" t="str">
        <f>AktQuartKurz&amp;" "&amp;AktJahr</f>
        <v>Q4 2024</v>
      </c>
      <c r="E40" s="371"/>
      <c r="F40" s="376" t="str">
        <f>AktQuartKurz&amp;" "&amp;(AktJahr-1)</f>
        <v>Q4 2023</v>
      </c>
      <c r="G40" s="371"/>
    </row>
    <row r="41" spans="1:9" ht="185.25" customHeight="1" thickBot="1" x14ac:dyDescent="0.3">
      <c r="B41" s="199" t="s">
        <v>39</v>
      </c>
      <c r="C41" s="174" t="s">
        <v>40</v>
      </c>
      <c r="D41" s="377" t="s">
        <v>41</v>
      </c>
      <c r="E41" s="378"/>
      <c r="F41" s="379" t="s">
        <v>41</v>
      </c>
      <c r="G41" s="380"/>
    </row>
    <row r="42" spans="1:9" ht="382.5" customHeight="1" thickBot="1" x14ac:dyDescent="0.3">
      <c r="B42" s="199" t="s">
        <v>42</v>
      </c>
      <c r="C42" s="339"/>
      <c r="D42" s="377" t="s">
        <v>43</v>
      </c>
      <c r="E42" s="378"/>
      <c r="F42" s="379" t="s">
        <v>43</v>
      </c>
      <c r="G42" s="380"/>
    </row>
    <row r="44" spans="1:9" x14ac:dyDescent="0.25">
      <c r="B44" s="371"/>
      <c r="C44" s="371"/>
    </row>
    <row r="45" spans="1:9" ht="28.5" customHeight="1" x14ac:dyDescent="0.25">
      <c r="B45" s="370" t="s">
        <v>44</v>
      </c>
      <c r="C45" s="371"/>
      <c r="D45" s="371"/>
      <c r="E45" s="371"/>
      <c r="F45" s="371"/>
      <c r="G45" s="371"/>
      <c r="H45" s="371"/>
      <c r="I45" s="371"/>
    </row>
    <row r="46" spans="1:9" x14ac:dyDescent="0.25">
      <c r="B46" s="370"/>
      <c r="C46" s="371"/>
      <c r="D46" s="371"/>
      <c r="E46" s="371"/>
      <c r="F46" s="371"/>
      <c r="G46" s="371"/>
      <c r="H46" s="371"/>
      <c r="I46" s="371"/>
    </row>
    <row r="47" spans="1:9" x14ac:dyDescent="0.25">
      <c r="D47" s="371"/>
      <c r="E47" s="371"/>
      <c r="F47" s="371"/>
      <c r="G47" s="371"/>
    </row>
    <row r="48" spans="1:9" ht="12.75" customHeight="1" x14ac:dyDescent="0.25"/>
    <row r="49" spans="2:7" ht="12.75" customHeight="1" x14ac:dyDescent="0.25">
      <c r="B49" s="371"/>
      <c r="C49" s="371"/>
    </row>
    <row r="50" spans="2:7" ht="12.75" customHeight="1" x14ac:dyDescent="0.25">
      <c r="B50" s="371"/>
      <c r="C50" s="371"/>
    </row>
    <row r="51" spans="2:7" ht="12.75" customHeight="1" x14ac:dyDescent="0.25">
      <c r="B51" s="371"/>
      <c r="C51" s="371"/>
    </row>
    <row r="52" spans="2:7" ht="12.75" customHeight="1" x14ac:dyDescent="0.25">
      <c r="B52" s="371"/>
      <c r="C52" s="371"/>
    </row>
    <row r="53" spans="2:7" ht="12.75" customHeight="1" x14ac:dyDescent="0.25"/>
    <row r="54" spans="2:7" ht="12.75" customHeight="1" x14ac:dyDescent="0.25"/>
    <row r="55" spans="2:7" ht="12.75" customHeight="1" x14ac:dyDescent="0.25"/>
    <row r="56" spans="2:7" ht="12.75" customHeight="1" x14ac:dyDescent="0.25"/>
    <row r="57" spans="2:7" ht="12.75" customHeight="1" x14ac:dyDescent="0.25">
      <c r="B57" s="371"/>
      <c r="C57" s="371"/>
    </row>
    <row r="58" spans="2:7" ht="12.75" customHeight="1" x14ac:dyDescent="0.25">
      <c r="B58" s="371"/>
      <c r="C58" s="371"/>
    </row>
    <row r="63" spans="2:7" x14ac:dyDescent="0.25">
      <c r="B63" s="371"/>
      <c r="C63" s="371"/>
      <c r="D63" s="371"/>
      <c r="E63" s="371"/>
      <c r="F63" s="371"/>
      <c r="G63" s="371"/>
    </row>
    <row r="64" spans="2:7" ht="13.5" customHeight="1" thickBot="1" x14ac:dyDescent="0.3">
      <c r="D64" s="371"/>
      <c r="E64" s="371"/>
      <c r="F64" s="371"/>
      <c r="G64" s="371"/>
    </row>
    <row r="65" spans="2:10" ht="185.25" customHeight="1" thickBot="1" x14ac:dyDescent="0.3">
      <c r="D65" s="371"/>
      <c r="E65" s="371"/>
      <c r="F65" s="371"/>
      <c r="G65" s="371"/>
    </row>
    <row r="66" spans="2:10" ht="382.5" customHeight="1" thickBot="1" x14ac:dyDescent="0.3">
      <c r="D66" s="371"/>
      <c r="E66" s="371"/>
      <c r="F66" s="371"/>
      <c r="G66" s="371"/>
    </row>
    <row r="69" spans="2:10" ht="28.5" customHeight="1" x14ac:dyDescent="0.25">
      <c r="B69" s="371"/>
      <c r="C69" s="371"/>
      <c r="D69" s="371"/>
      <c r="E69" s="371"/>
      <c r="F69" s="371"/>
      <c r="G69" s="371"/>
      <c r="H69" s="371"/>
      <c r="I69" s="371"/>
      <c r="J69" s="371"/>
    </row>
    <row r="70" spans="2:10" x14ac:dyDescent="0.25">
      <c r="B70" s="371"/>
      <c r="C70" s="371"/>
      <c r="D70" s="371"/>
      <c r="E70" s="371"/>
      <c r="F70" s="371"/>
      <c r="G70" s="371"/>
      <c r="H70" s="371"/>
      <c r="I70" s="371"/>
      <c r="J70" s="371"/>
    </row>
  </sheetData>
  <mergeCells count="36">
    <mergeCell ref="B69:J69"/>
    <mergeCell ref="B70:J70"/>
    <mergeCell ref="B63:G63"/>
    <mergeCell ref="D64:E64"/>
    <mergeCell ref="D65:E65"/>
    <mergeCell ref="D66:E66"/>
    <mergeCell ref="F64:G64"/>
    <mergeCell ref="F65:G65"/>
    <mergeCell ref="F66:G66"/>
    <mergeCell ref="F47:G47"/>
    <mergeCell ref="B49:C49"/>
    <mergeCell ref="B50:C50"/>
    <mergeCell ref="B51:C51"/>
    <mergeCell ref="B52:C52"/>
    <mergeCell ref="D47:E47"/>
    <mergeCell ref="B35:C35"/>
    <mergeCell ref="B36:C36"/>
    <mergeCell ref="B37:C37"/>
    <mergeCell ref="B57:C57"/>
    <mergeCell ref="B58:C58"/>
    <mergeCell ref="B45:I45"/>
    <mergeCell ref="B46:I46"/>
    <mergeCell ref="D8:E8"/>
    <mergeCell ref="F8:G8"/>
    <mergeCell ref="D21:E21"/>
    <mergeCell ref="F21:G21"/>
    <mergeCell ref="B38:C38"/>
    <mergeCell ref="B44:C44"/>
    <mergeCell ref="D40:E40"/>
    <mergeCell ref="F40:G40"/>
    <mergeCell ref="D41:E41"/>
    <mergeCell ref="F41:G41"/>
    <mergeCell ref="D42:E42"/>
    <mergeCell ref="F42:G42"/>
    <mergeCell ref="D34:E34"/>
    <mergeCell ref="F34:G34"/>
  </mergeCells>
  <printOptions horizontalCentered="1"/>
  <pageMargins left="0.98402777777777795" right="0.39374999999999999" top="0.78749999999999998" bottom="0.78680555555555598" header="0.51180555555555496" footer="0.59027777777777801"/>
  <pageSetup paperSize="9" scale="35" orientation="portrait" r:id="rId1"/>
  <headerFooter>
    <oddFooter>&amp;L&amp;8 &amp;C&amp;8 &amp;R&amp;8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AMK54"/>
  <sheetViews>
    <sheetView showGridLines="0" showRowColHeaders="0" zoomScaleNormal="100" workbookViewId="0">
      <selection activeCell="K6" sqref="K6"/>
    </sheetView>
  </sheetViews>
  <sheetFormatPr baseColWidth="10" defaultColWidth="9.1796875" defaultRowHeight="12.5" x14ac:dyDescent="0.25"/>
  <cols>
    <col min="1" max="1" width="0.81640625" style="320" customWidth="1"/>
    <col min="2" max="2" width="38.7265625" style="320" customWidth="1"/>
    <col min="3" max="3" width="2.7265625" style="320" customWidth="1"/>
    <col min="4" max="5" width="23.7265625" style="320" customWidth="1"/>
    <col min="6" max="6" width="3.1796875" style="320" customWidth="1"/>
    <col min="7" max="257" width="11.453125" style="320" customWidth="1"/>
    <col min="258" max="1025" width="11.453125" style="326" customWidth="1"/>
  </cols>
  <sheetData>
    <row r="1" spans="1:5" ht="5.15" customHeight="1" x14ac:dyDescent="0.25"/>
    <row r="2" spans="1:5" ht="12.75" customHeight="1" x14ac:dyDescent="0.25">
      <c r="B2" s="5" t="s">
        <v>45</v>
      </c>
      <c r="C2" s="5"/>
      <c r="D2" s="5"/>
      <c r="E2" s="5"/>
    </row>
    <row r="3" spans="1:5" ht="12.75" customHeight="1" x14ac:dyDescent="0.25">
      <c r="B3" s="6"/>
      <c r="C3" s="6"/>
      <c r="D3" s="6"/>
      <c r="E3" s="6"/>
    </row>
    <row r="4" spans="1:5" ht="12.75" customHeight="1" x14ac:dyDescent="0.25">
      <c r="B4" s="340" t="s">
        <v>46</v>
      </c>
      <c r="C4" s="331"/>
      <c r="D4" s="331"/>
      <c r="E4" s="331"/>
    </row>
    <row r="5" spans="1:5" ht="12.75" customHeight="1" x14ac:dyDescent="0.25">
      <c r="B5" s="340" t="str">
        <f>UebInstitutQuartal</f>
        <v>4. Quartal 2024</v>
      </c>
    </row>
    <row r="6" spans="1:5" ht="12.75" customHeight="1" x14ac:dyDescent="0.25"/>
    <row r="7" spans="1:5" ht="12.75" customHeight="1" x14ac:dyDescent="0.25">
      <c r="A7" s="15">
        <v>0</v>
      </c>
      <c r="B7" s="382" t="s">
        <v>47</v>
      </c>
      <c r="C7" s="383"/>
      <c r="D7" s="41" t="str">
        <f>AktQuartKurz&amp;" "&amp;AktJahr</f>
        <v>Q4 2024</v>
      </c>
      <c r="E7" s="41" t="str">
        <f>AktQuartKurz&amp;" "&amp;(AktJahr-1)</f>
        <v>Q4 2023</v>
      </c>
    </row>
    <row r="8" spans="1:5" ht="12.75" customHeight="1" x14ac:dyDescent="0.25">
      <c r="A8" s="15">
        <v>0</v>
      </c>
      <c r="B8" s="382"/>
      <c r="C8" s="383"/>
      <c r="D8" s="42" t="str">
        <f>Einheit_Waehrung</f>
        <v>Mio. €</v>
      </c>
      <c r="E8" s="42" t="str">
        <f>D8</f>
        <v>Mio. €</v>
      </c>
    </row>
    <row r="9" spans="1:5" ht="12.75" customHeight="1" x14ac:dyDescent="0.25">
      <c r="A9" s="15">
        <v>0</v>
      </c>
      <c r="B9" s="43" t="s">
        <v>48</v>
      </c>
      <c r="C9" s="43"/>
      <c r="D9" s="38">
        <v>20379.900000000001</v>
      </c>
      <c r="E9" s="44">
        <v>20213.900000000001</v>
      </c>
    </row>
    <row r="10" spans="1:5" ht="12.75" customHeight="1" x14ac:dyDescent="0.25">
      <c r="A10" s="15">
        <v>0</v>
      </c>
      <c r="B10" s="45" t="s">
        <v>49</v>
      </c>
      <c r="C10" s="45"/>
      <c r="D10" s="38">
        <v>5757.1</v>
      </c>
      <c r="E10" s="44">
        <v>5700.7</v>
      </c>
    </row>
    <row r="11" spans="1:5" ht="12.75" customHeight="1" x14ac:dyDescent="0.25">
      <c r="A11" s="15"/>
      <c r="B11" s="45" t="s">
        <v>50</v>
      </c>
      <c r="C11" s="45"/>
      <c r="D11" s="38">
        <v>2349.4</v>
      </c>
      <c r="E11" s="44">
        <v>2716.1</v>
      </c>
    </row>
    <row r="12" spans="1:5" ht="12.75" customHeight="1" x14ac:dyDescent="0.25">
      <c r="A12" s="15">
        <v>0</v>
      </c>
      <c r="B12" s="45" t="s">
        <v>51</v>
      </c>
      <c r="C12" s="45"/>
      <c r="D12" s="38">
        <v>7468.5</v>
      </c>
      <c r="E12" s="44">
        <v>7680.1</v>
      </c>
    </row>
    <row r="13" spans="1:5" ht="12.75" customHeight="1" x14ac:dyDescent="0.25">
      <c r="A13" s="15">
        <v>0</v>
      </c>
      <c r="B13" s="46" t="s">
        <v>52</v>
      </c>
      <c r="C13" s="46"/>
      <c r="D13" s="40">
        <f>SUM(D9:D12)</f>
        <v>35954.9</v>
      </c>
      <c r="E13" s="47">
        <f>SUM(E9:E12)</f>
        <v>36310.800000000003</v>
      </c>
    </row>
    <row r="14" spans="1:5" ht="12.75" customHeight="1" x14ac:dyDescent="0.25"/>
    <row r="16" spans="1:5" s="329" customFormat="1" ht="12.75" customHeight="1" x14ac:dyDescent="0.25">
      <c r="B16" s="340" t="s">
        <v>53</v>
      </c>
      <c r="C16" s="340"/>
      <c r="D16" s="340"/>
      <c r="E16" s="340"/>
    </row>
    <row r="17" spans="1:5" s="329" customFormat="1" ht="12.75" customHeight="1" x14ac:dyDescent="0.25">
      <c r="B17" s="340" t="str">
        <f>UebInstitutQuartal</f>
        <v>4. Quartal 2024</v>
      </c>
      <c r="C17" s="340"/>
      <c r="D17" s="340"/>
      <c r="E17" s="340"/>
    </row>
    <row r="18" spans="1:5" ht="12.75" customHeight="1" x14ac:dyDescent="0.25"/>
    <row r="19" spans="1:5" ht="12.75" customHeight="1" x14ac:dyDescent="0.25">
      <c r="A19" s="15">
        <v>1</v>
      </c>
      <c r="B19" s="382" t="s">
        <v>47</v>
      </c>
      <c r="C19" s="383"/>
      <c r="D19" s="48" t="str">
        <f>AktQuartKurz&amp;" "&amp;AktJahr</f>
        <v>Q4 2024</v>
      </c>
      <c r="E19" s="41" t="str">
        <f>AktQuartKurz&amp;" "&amp;(AktJahr-1)</f>
        <v>Q4 2023</v>
      </c>
    </row>
    <row r="20" spans="1:5" ht="12.75" customHeight="1" x14ac:dyDescent="0.25">
      <c r="A20" s="15">
        <v>1</v>
      </c>
      <c r="B20" s="382"/>
      <c r="C20" s="383"/>
      <c r="D20" s="42" t="str">
        <f>Einheit_Waehrung</f>
        <v>Mio. €</v>
      </c>
      <c r="E20" s="42" t="str">
        <f>D20</f>
        <v>Mio. €</v>
      </c>
    </row>
    <row r="21" spans="1:5" ht="12.75" customHeight="1" x14ac:dyDescent="0.25">
      <c r="A21" s="15">
        <v>1</v>
      </c>
      <c r="B21" s="43" t="s">
        <v>54</v>
      </c>
      <c r="C21" s="43"/>
      <c r="D21" s="38">
        <v>26.1</v>
      </c>
      <c r="E21" s="39">
        <v>35.9</v>
      </c>
    </row>
    <row r="22" spans="1:5" ht="12.75" customHeight="1" x14ac:dyDescent="0.25">
      <c r="A22" s="15">
        <v>1</v>
      </c>
      <c r="B22" s="45" t="s">
        <v>55</v>
      </c>
      <c r="C22" s="45"/>
      <c r="D22" s="40">
        <v>401.2</v>
      </c>
      <c r="E22" s="47">
        <v>370</v>
      </c>
    </row>
    <row r="23" spans="1:5" ht="12.75" customHeight="1" x14ac:dyDescent="0.25">
      <c r="A23" s="15">
        <v>1</v>
      </c>
      <c r="B23" s="45" t="s">
        <v>56</v>
      </c>
      <c r="C23" s="49"/>
      <c r="D23" s="50">
        <v>840</v>
      </c>
      <c r="E23" s="51">
        <v>970</v>
      </c>
    </row>
    <row r="24" spans="1:5" ht="12.75" customHeight="1" x14ac:dyDescent="0.25">
      <c r="A24" s="15">
        <v>1</v>
      </c>
      <c r="B24" s="46" t="s">
        <v>52</v>
      </c>
      <c r="C24" s="46"/>
      <c r="D24" s="40">
        <f>SUM(D21:D23)</f>
        <v>1267.3</v>
      </c>
      <c r="E24" s="47">
        <f>SUM(E21:E23)</f>
        <v>1375.9</v>
      </c>
    </row>
    <row r="25" spans="1:5" ht="12.75" customHeight="1" x14ac:dyDescent="0.25"/>
    <row r="26" spans="1:5" ht="12.75" hidden="1" customHeight="1" x14ac:dyDescent="0.25"/>
    <row r="27" spans="1:5" ht="12.75" customHeight="1" x14ac:dyDescent="0.25"/>
    <row r="28" spans="1:5" s="329" customFormat="1" ht="12.75" customHeight="1" x14ac:dyDescent="0.25">
      <c r="B28" s="381"/>
      <c r="C28" s="381"/>
      <c r="D28" s="381"/>
      <c r="E28" s="381"/>
    </row>
    <row r="29" spans="1:5" s="329" customFormat="1" ht="12.75" customHeight="1" x14ac:dyDescent="0.25">
      <c r="B29" s="381"/>
      <c r="C29" s="381"/>
      <c r="D29" s="381"/>
      <c r="E29" s="381"/>
    </row>
    <row r="30" spans="1:5" ht="12.75" customHeight="1" x14ac:dyDescent="0.25"/>
    <row r="31" spans="1:5" ht="12.75" customHeight="1" x14ac:dyDescent="0.25"/>
    <row r="32" spans="1:5" ht="12.75" customHeight="1" x14ac:dyDescent="0.25">
      <c r="B32" s="324" t="str">
        <f>IF(INT(AktJahrMonat)&gt;=201606,"","Hinweis: Die Größengruppen von Öffentlichen Pfandbriefen werden erst ab Q2 2015 erfasst.")</f>
        <v/>
      </c>
    </row>
    <row r="33" spans="2:5" ht="20.149999999999999" customHeight="1" x14ac:dyDescent="0.25">
      <c r="B33" s="324" t="str">
        <f>IF(INT(AktJahrMonat)&gt;201503,"","Hinweis: Die Größengruppen über 300 Tsd. € von Hypothekenpfandbriefen wurden ab Q2 2014 neu festgelegt; 
daher werden die Vorjahreszahlen für Hypothekenpfandbriefe nicht abgebildet.")</f>
        <v/>
      </c>
    </row>
    <row r="34" spans="2:5" ht="6" customHeight="1" x14ac:dyDescent="0.25"/>
    <row r="36" spans="2:5" ht="12.75" customHeight="1" x14ac:dyDescent="0.25"/>
    <row r="37" spans="2:5" ht="12.75" customHeight="1" x14ac:dyDescent="0.25"/>
    <row r="38" spans="2:5" ht="12.75" hidden="1" customHeight="1" x14ac:dyDescent="0.25"/>
    <row r="39" spans="2:5" ht="12.75" customHeight="1" x14ac:dyDescent="0.25"/>
    <row r="40" spans="2:5" s="329" customFormat="1" ht="12.75" customHeight="1" x14ac:dyDescent="0.25">
      <c r="B40" s="381"/>
      <c r="C40" s="381"/>
      <c r="D40" s="381"/>
      <c r="E40" s="381"/>
    </row>
    <row r="41" spans="2:5" s="329" customFormat="1" ht="12.75" customHeight="1" x14ac:dyDescent="0.25">
      <c r="B41" s="381"/>
      <c r="C41" s="381"/>
      <c r="D41" s="381"/>
      <c r="E41" s="381"/>
    </row>
    <row r="42" spans="2:5" ht="12.75" customHeight="1" x14ac:dyDescent="0.25"/>
    <row r="43" spans="2:5" ht="12.75" customHeight="1" x14ac:dyDescent="0.25"/>
    <row r="44" spans="2:5" ht="12.75" customHeight="1" x14ac:dyDescent="0.25"/>
    <row r="45" spans="2:5" ht="12.75" customHeight="1" x14ac:dyDescent="0.25"/>
    <row r="46" spans="2:5" ht="12.75" customHeight="1" x14ac:dyDescent="0.25"/>
    <row r="47" spans="2:5" ht="12.75" customHeight="1" x14ac:dyDescent="0.25"/>
    <row r="48" spans="2:5" ht="12.75" customHeight="1" x14ac:dyDescent="0.25"/>
    <row r="49" spans="2:5" ht="12.75" customHeight="1" x14ac:dyDescent="0.25"/>
    <row r="50" spans="2:5" ht="12.75" hidden="1" customHeight="1" x14ac:dyDescent="0.25"/>
    <row r="51" spans="2:5" ht="12.75" hidden="1" customHeight="1" x14ac:dyDescent="0.25"/>
    <row r="52" spans="2:5" ht="12.75" customHeight="1" x14ac:dyDescent="0.25">
      <c r="B52" s="371"/>
      <c r="C52" s="371"/>
      <c r="D52" s="371"/>
      <c r="E52" s="371"/>
    </row>
    <row r="53" spans="2:5" ht="20.149999999999999" customHeight="1" x14ac:dyDescent="0.25">
      <c r="B53" s="371"/>
      <c r="C53" s="371"/>
      <c r="D53" s="371"/>
      <c r="E53" s="371"/>
    </row>
    <row r="54" spans="2:5" ht="6" customHeight="1" x14ac:dyDescent="0.25"/>
  </sheetData>
  <mergeCells count="8">
    <mergeCell ref="B53:E53"/>
    <mergeCell ref="B28:E28"/>
    <mergeCell ref="B29:E29"/>
    <mergeCell ref="B7:C8"/>
    <mergeCell ref="B19:C20"/>
    <mergeCell ref="B40:E40"/>
    <mergeCell ref="B41:E41"/>
    <mergeCell ref="B52:E52"/>
  </mergeCells>
  <printOptions horizontalCentered="1"/>
  <pageMargins left="0.78749999999999998" right="0.59027777777777801" top="0.98402777777777795" bottom="0.98402777777777795" header="0.51180555555555496" footer="0.51180555555555496"/>
  <pageSetup paperSize="9" orientation="portrait" r:id="rId1"/>
  <headerFooter>
    <oddFooter>&amp;L&amp;8 &amp;C&amp;8 &amp;R&amp;8 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AMK95"/>
  <sheetViews>
    <sheetView showGridLines="0" showRowColHeaders="0" tabSelected="1" zoomScaleNormal="100" workbookViewId="0">
      <selection activeCell="P6" sqref="P6"/>
    </sheetView>
  </sheetViews>
  <sheetFormatPr baseColWidth="10" defaultColWidth="9.1796875" defaultRowHeight="12.5" x14ac:dyDescent="0.25"/>
  <cols>
    <col min="1" max="1" width="0.54296875" style="320" customWidth="1"/>
    <col min="2" max="2" width="11.54296875" style="5" hidden="1" customWidth="1"/>
    <col min="3" max="3" width="22.54296875" style="320" customWidth="1"/>
    <col min="4" max="4" width="8.7265625" style="320" customWidth="1"/>
    <col min="5" max="19" width="10.7265625" style="320" customWidth="1"/>
    <col min="20" max="20" width="18.26953125" style="320" customWidth="1"/>
    <col min="21" max="21" width="0.7265625" style="320" customWidth="1"/>
    <col min="22" max="257" width="11.453125" style="320" customWidth="1"/>
    <col min="258" max="1025" width="11.453125" style="326" customWidth="1"/>
  </cols>
  <sheetData>
    <row r="1" spans="2:20" ht="5.15" customHeight="1" x14ac:dyDescent="0.25"/>
    <row r="2" spans="2:20" ht="12.75" customHeight="1" x14ac:dyDescent="0.25">
      <c r="C2" s="12" t="s">
        <v>57</v>
      </c>
    </row>
    <row r="3" spans="2:20" ht="12.75" customHeight="1" x14ac:dyDescent="0.25">
      <c r="C3" s="14"/>
    </row>
    <row r="4" spans="2:20" ht="12.75" customHeight="1" x14ac:dyDescent="0.3">
      <c r="C4" s="340" t="s">
        <v>58</v>
      </c>
      <c r="D4" s="53"/>
      <c r="E4" s="53"/>
      <c r="F4" s="53"/>
      <c r="G4" s="53"/>
      <c r="H4" s="53"/>
      <c r="I4" s="53"/>
      <c r="L4" s="53"/>
    </row>
    <row r="5" spans="2:20" ht="12.75" customHeight="1" x14ac:dyDescent="0.3">
      <c r="C5" s="340" t="s">
        <v>59</v>
      </c>
      <c r="D5" s="53"/>
      <c r="E5" s="53"/>
      <c r="F5" s="53"/>
      <c r="G5" s="53"/>
      <c r="H5" s="53"/>
      <c r="I5" s="53"/>
      <c r="L5" s="53"/>
    </row>
    <row r="6" spans="2:20" ht="12.75" customHeight="1" x14ac:dyDescent="0.3">
      <c r="C6" s="340" t="s">
        <v>60</v>
      </c>
      <c r="D6" s="53"/>
      <c r="E6" s="53"/>
      <c r="F6" s="53"/>
      <c r="G6" s="53"/>
      <c r="H6" s="53"/>
      <c r="I6" s="53"/>
      <c r="L6" s="53"/>
    </row>
    <row r="7" spans="2:20" ht="15" customHeight="1" x14ac:dyDescent="0.3">
      <c r="C7" s="340" t="str">
        <f>UebInstitutQuartal</f>
        <v>4. Quartal 2024</v>
      </c>
      <c r="D7" s="53"/>
      <c r="E7" s="53"/>
      <c r="F7" s="53"/>
      <c r="G7" s="53"/>
      <c r="H7" s="53"/>
      <c r="I7" s="53"/>
      <c r="L7" s="53"/>
    </row>
    <row r="8" spans="2:20" ht="12.75" customHeight="1" x14ac:dyDescent="0.25"/>
    <row r="9" spans="2:20" ht="12.75" customHeight="1" x14ac:dyDescent="0.25">
      <c r="C9" s="29"/>
      <c r="D9" s="29"/>
      <c r="E9" s="382" t="s">
        <v>47</v>
      </c>
      <c r="F9" s="382"/>
      <c r="G9" s="382"/>
      <c r="H9" s="382"/>
      <c r="I9" s="382"/>
      <c r="J9" s="382"/>
      <c r="K9" s="382"/>
      <c r="L9" s="382"/>
      <c r="M9" s="382"/>
      <c r="N9" s="382"/>
      <c r="O9" s="382"/>
      <c r="P9" s="382"/>
      <c r="Q9" s="382"/>
      <c r="R9" s="383"/>
      <c r="S9" s="260"/>
      <c r="T9" s="261"/>
    </row>
    <row r="10" spans="2:20" ht="9" customHeight="1" x14ac:dyDescent="0.25">
      <c r="C10" s="21"/>
      <c r="D10" s="21"/>
      <c r="E10" s="382"/>
      <c r="F10" s="382"/>
      <c r="G10" s="382"/>
      <c r="H10" s="382"/>
      <c r="I10" s="382"/>
      <c r="J10" s="382"/>
      <c r="K10" s="382"/>
      <c r="L10" s="382"/>
      <c r="M10" s="382"/>
      <c r="N10" s="382"/>
      <c r="O10" s="382"/>
      <c r="P10" s="382"/>
      <c r="Q10" s="382"/>
      <c r="R10" s="383"/>
      <c r="S10" s="384" t="s">
        <v>61</v>
      </c>
      <c r="T10" s="387" t="s">
        <v>62</v>
      </c>
    </row>
    <row r="11" spans="2:20" ht="11.5" customHeight="1" x14ac:dyDescent="0.25">
      <c r="C11" s="21"/>
      <c r="D11" s="21"/>
      <c r="E11" s="262" t="s">
        <v>63</v>
      </c>
      <c r="F11" s="54" t="s">
        <v>64</v>
      </c>
      <c r="G11" s="55"/>
      <c r="H11" s="55"/>
      <c r="I11" s="55"/>
      <c r="J11" s="55"/>
      <c r="K11" s="55"/>
      <c r="L11" s="56"/>
      <c r="M11" s="55"/>
      <c r="N11" s="57"/>
      <c r="O11" s="57"/>
      <c r="P11" s="57"/>
      <c r="Q11" s="57"/>
      <c r="R11" s="58"/>
      <c r="S11" s="385"/>
      <c r="T11" s="388"/>
    </row>
    <row r="12" spans="2:20" ht="11.5" customHeight="1" x14ac:dyDescent="0.25">
      <c r="C12" s="21"/>
      <c r="D12" s="21"/>
      <c r="E12" s="263"/>
      <c r="F12" s="342" t="s">
        <v>65</v>
      </c>
      <c r="G12" s="59"/>
      <c r="H12" s="59"/>
      <c r="I12" s="59"/>
      <c r="J12" s="59"/>
      <c r="K12" s="60"/>
      <c r="L12" s="342" t="s">
        <v>66</v>
      </c>
      <c r="M12" s="59"/>
      <c r="N12" s="59"/>
      <c r="O12" s="59"/>
      <c r="P12" s="59"/>
      <c r="Q12" s="61"/>
      <c r="R12" s="62"/>
      <c r="S12" s="385"/>
      <c r="T12" s="388"/>
    </row>
    <row r="13" spans="2:20" ht="11.5" customHeight="1" x14ac:dyDescent="0.25">
      <c r="C13" s="21"/>
      <c r="D13" s="21"/>
      <c r="E13" s="263"/>
      <c r="F13" s="63" t="str">
        <f>E11</f>
        <v>Insgesamt</v>
      </c>
      <c r="G13" s="64" t="str">
        <f>F11</f>
        <v>davon</v>
      </c>
      <c r="H13" s="65"/>
      <c r="I13" s="65"/>
      <c r="J13" s="65"/>
      <c r="K13" s="65"/>
      <c r="L13" s="66" t="str">
        <f>F13</f>
        <v>Insgesamt</v>
      </c>
      <c r="M13" s="64" t="str">
        <f>G13</f>
        <v>davon</v>
      </c>
      <c r="N13" s="67"/>
      <c r="O13" s="67"/>
      <c r="P13" s="67"/>
      <c r="Q13" s="67"/>
      <c r="R13" s="264"/>
      <c r="S13" s="385"/>
      <c r="T13" s="388"/>
    </row>
    <row r="14" spans="2:20" ht="43.9" customHeight="1" x14ac:dyDescent="0.25">
      <c r="C14" s="21"/>
      <c r="D14" s="21"/>
      <c r="E14" s="254"/>
      <c r="F14" s="265"/>
      <c r="G14" s="266" t="s">
        <v>67</v>
      </c>
      <c r="H14" s="267" t="s">
        <v>68</v>
      </c>
      <c r="I14" s="267" t="s">
        <v>69</v>
      </c>
      <c r="J14" s="268" t="s">
        <v>70</v>
      </c>
      <c r="K14" s="267" t="s">
        <v>71</v>
      </c>
      <c r="L14" s="269"/>
      <c r="M14" s="266" t="s">
        <v>72</v>
      </c>
      <c r="N14" s="267" t="s">
        <v>73</v>
      </c>
      <c r="O14" s="267" t="s">
        <v>74</v>
      </c>
      <c r="P14" s="268" t="s">
        <v>75</v>
      </c>
      <c r="Q14" s="268" t="str">
        <f>J14</f>
        <v>Unfertige und noch nicht ertragfähige Neubauten</v>
      </c>
      <c r="R14" s="267" t="str">
        <f>K14</f>
        <v>Bauplätze</v>
      </c>
      <c r="S14" s="386"/>
      <c r="T14" s="389"/>
    </row>
    <row r="15" spans="2:20" ht="12.75" customHeight="1" x14ac:dyDescent="0.25">
      <c r="C15" s="222" t="s">
        <v>76</v>
      </c>
      <c r="D15" s="224" t="str">
        <f>AktQuartal</f>
        <v>4. Quartal</v>
      </c>
      <c r="E15" s="227" t="str">
        <f>Einheit_Waehrung</f>
        <v>Mio. €</v>
      </c>
      <c r="F15" s="228" t="str">
        <f>E15</f>
        <v>Mio. €</v>
      </c>
      <c r="G15" s="228" t="str">
        <f>E15</f>
        <v>Mio. €</v>
      </c>
      <c r="H15" s="228" t="str">
        <f>E15</f>
        <v>Mio. €</v>
      </c>
      <c r="I15" s="228" t="str">
        <f>E15</f>
        <v>Mio. €</v>
      </c>
      <c r="J15" s="228" t="str">
        <f>E15</f>
        <v>Mio. €</v>
      </c>
      <c r="K15" s="228" t="str">
        <f>E15</f>
        <v>Mio. €</v>
      </c>
      <c r="L15" s="228" t="str">
        <f>E15</f>
        <v>Mio. €</v>
      </c>
      <c r="M15" s="228" t="str">
        <f>L15</f>
        <v>Mio. €</v>
      </c>
      <c r="N15" s="228" t="str">
        <f>L15</f>
        <v>Mio. €</v>
      </c>
      <c r="O15" s="228" t="str">
        <f>L15</f>
        <v>Mio. €</v>
      </c>
      <c r="P15" s="228" t="str">
        <f>L15</f>
        <v>Mio. €</v>
      </c>
      <c r="Q15" s="228" t="str">
        <f>L15</f>
        <v>Mio. €</v>
      </c>
      <c r="R15" s="228" t="str">
        <f>L15</f>
        <v>Mio. €</v>
      </c>
      <c r="S15" s="229" t="str">
        <f>E15</f>
        <v>Mio. €</v>
      </c>
      <c r="T15" s="230" t="str">
        <f>E15</f>
        <v>Mio. €</v>
      </c>
    </row>
    <row r="16" spans="2:20" ht="12.75" customHeight="1" x14ac:dyDescent="0.25">
      <c r="B16" s="12" t="s">
        <v>77</v>
      </c>
      <c r="C16" s="70" t="s">
        <v>78</v>
      </c>
      <c r="D16" s="225" t="str">
        <f>"Jahr "&amp;AktJahr</f>
        <v>Jahr 2024</v>
      </c>
      <c r="E16" s="231">
        <f t="shared" ref="E16:E37" si="0">F16+L16</f>
        <v>35954.9</v>
      </c>
      <c r="F16" s="72">
        <f t="shared" ref="F16:F37" si="1">SUM(G16:K16)</f>
        <v>29434.500000000004</v>
      </c>
      <c r="G16" s="72">
        <v>5526.7000000000007</v>
      </c>
      <c r="H16" s="72">
        <v>18445.7</v>
      </c>
      <c r="I16" s="72">
        <v>5456.4000000000005</v>
      </c>
      <c r="J16" s="72">
        <v>5.7</v>
      </c>
      <c r="K16" s="72">
        <v>0</v>
      </c>
      <c r="L16" s="72">
        <f t="shared" ref="L16:L37" si="2">SUM(M16:R16)</f>
        <v>6520.4000000000005</v>
      </c>
      <c r="M16" s="72">
        <v>4319.6000000000004</v>
      </c>
      <c r="N16" s="72">
        <v>1949.5</v>
      </c>
      <c r="O16" s="72">
        <v>4.8</v>
      </c>
      <c r="P16" s="72">
        <v>246.5</v>
      </c>
      <c r="Q16" s="72">
        <v>0</v>
      </c>
      <c r="R16" s="72">
        <v>0</v>
      </c>
      <c r="S16" s="73">
        <v>25</v>
      </c>
      <c r="T16" s="232">
        <v>28.1</v>
      </c>
    </row>
    <row r="17" spans="2:20" ht="12.75" customHeight="1" x14ac:dyDescent="0.25">
      <c r="C17" s="68"/>
      <c r="D17" s="226" t="str">
        <f>"Jahr "&amp;(AktJahr-1)</f>
        <v>Jahr 2023</v>
      </c>
      <c r="E17" s="233">
        <f t="shared" si="0"/>
        <v>36310.800000000003</v>
      </c>
      <c r="F17" s="74">
        <f t="shared" si="1"/>
        <v>29352.3</v>
      </c>
      <c r="G17" s="74">
        <v>5470.1</v>
      </c>
      <c r="H17" s="74">
        <v>18275.099999999999</v>
      </c>
      <c r="I17" s="74">
        <v>5599</v>
      </c>
      <c r="J17" s="74">
        <v>7.3999999999999986</v>
      </c>
      <c r="K17" s="74">
        <v>0.7</v>
      </c>
      <c r="L17" s="74">
        <f t="shared" si="2"/>
        <v>6958.5000000000009</v>
      </c>
      <c r="M17" s="74">
        <v>4521.2000000000007</v>
      </c>
      <c r="N17" s="74">
        <v>2186.1</v>
      </c>
      <c r="O17" s="74">
        <v>6.3999999999999986</v>
      </c>
      <c r="P17" s="74">
        <v>244.8</v>
      </c>
      <c r="Q17" s="74">
        <v>0</v>
      </c>
      <c r="R17" s="74">
        <v>0</v>
      </c>
      <c r="S17" s="75">
        <v>15.1</v>
      </c>
      <c r="T17" s="234">
        <v>17.7</v>
      </c>
    </row>
    <row r="18" spans="2:20" ht="12.75" customHeight="1" x14ac:dyDescent="0.25">
      <c r="B18" s="12" t="s">
        <v>79</v>
      </c>
      <c r="C18" s="70" t="s">
        <v>80</v>
      </c>
      <c r="D18" s="225" t="str">
        <f>$D$16</f>
        <v>Jahr 2024</v>
      </c>
      <c r="E18" s="231">
        <f t="shared" si="0"/>
        <v>29329.500000000004</v>
      </c>
      <c r="F18" s="72">
        <f t="shared" si="1"/>
        <v>24492.600000000002</v>
      </c>
      <c r="G18" s="72">
        <v>3914.900000000001</v>
      </c>
      <c r="H18" s="72">
        <v>15799.8</v>
      </c>
      <c r="I18" s="72">
        <v>4772.2</v>
      </c>
      <c r="J18" s="72">
        <v>5.7</v>
      </c>
      <c r="K18" s="72">
        <v>0</v>
      </c>
      <c r="L18" s="72">
        <f t="shared" si="2"/>
        <v>4836.9000000000005</v>
      </c>
      <c r="M18" s="72">
        <v>3299.3</v>
      </c>
      <c r="N18" s="72">
        <v>1321.2</v>
      </c>
      <c r="O18" s="72">
        <v>4.8</v>
      </c>
      <c r="P18" s="72">
        <v>211.6</v>
      </c>
      <c r="Q18" s="72">
        <v>0</v>
      </c>
      <c r="R18" s="72">
        <v>0</v>
      </c>
      <c r="S18" s="73">
        <v>24.4</v>
      </c>
      <c r="T18" s="232">
        <v>27.5</v>
      </c>
    </row>
    <row r="19" spans="2:20" ht="12.75" customHeight="1" x14ac:dyDescent="0.25">
      <c r="C19" s="68"/>
      <c r="D19" s="226" t="str">
        <f>$D$17</f>
        <v>Jahr 2023</v>
      </c>
      <c r="E19" s="233">
        <f t="shared" si="0"/>
        <v>29173.200000000004</v>
      </c>
      <c r="F19" s="74">
        <f t="shared" si="1"/>
        <v>24190.000000000004</v>
      </c>
      <c r="G19" s="74">
        <v>3787.4</v>
      </c>
      <c r="H19" s="74">
        <v>15471</v>
      </c>
      <c r="I19" s="74">
        <v>4923.5</v>
      </c>
      <c r="J19" s="74">
        <v>7.3999999999999986</v>
      </c>
      <c r="K19" s="74">
        <v>0.7</v>
      </c>
      <c r="L19" s="74">
        <f t="shared" si="2"/>
        <v>4983.2000000000007</v>
      </c>
      <c r="M19" s="74">
        <v>3407.400000000001</v>
      </c>
      <c r="N19" s="74">
        <v>1366</v>
      </c>
      <c r="O19" s="74">
        <v>6.3999999999999986</v>
      </c>
      <c r="P19" s="74">
        <v>203.4</v>
      </c>
      <c r="Q19" s="74">
        <v>0</v>
      </c>
      <c r="R19" s="74">
        <v>0</v>
      </c>
      <c r="S19" s="75">
        <v>14.9</v>
      </c>
      <c r="T19" s="234">
        <v>17.3</v>
      </c>
    </row>
    <row r="20" spans="2:20" ht="12.75" customHeight="1" x14ac:dyDescent="0.25">
      <c r="B20" s="76" t="s">
        <v>81</v>
      </c>
      <c r="C20" s="70" t="s">
        <v>82</v>
      </c>
      <c r="D20" s="225" t="str">
        <f>$D$16</f>
        <v>Jahr 2024</v>
      </c>
      <c r="E20" s="231">
        <f t="shared" si="0"/>
        <v>71.599999999999994</v>
      </c>
      <c r="F20" s="72">
        <f t="shared" si="1"/>
        <v>0</v>
      </c>
      <c r="G20" s="72">
        <v>0</v>
      </c>
      <c r="H20" s="72">
        <v>0</v>
      </c>
      <c r="I20" s="72">
        <v>0</v>
      </c>
      <c r="J20" s="72">
        <v>0</v>
      </c>
      <c r="K20" s="72">
        <v>0</v>
      </c>
      <c r="L20" s="72">
        <f t="shared" si="2"/>
        <v>71.599999999999994</v>
      </c>
      <c r="M20" s="72">
        <v>71.599999999999994</v>
      </c>
      <c r="N20" s="72">
        <v>0</v>
      </c>
      <c r="O20" s="72">
        <v>0</v>
      </c>
      <c r="P20" s="72">
        <v>0</v>
      </c>
      <c r="Q20" s="72">
        <v>0</v>
      </c>
      <c r="R20" s="72">
        <v>0</v>
      </c>
      <c r="S20" s="73">
        <v>0</v>
      </c>
      <c r="T20" s="232">
        <v>0</v>
      </c>
    </row>
    <row r="21" spans="2:20" ht="12.75" customHeight="1" x14ac:dyDescent="0.25">
      <c r="C21" s="68"/>
      <c r="D21" s="226" t="str">
        <f>$D$17</f>
        <v>Jahr 2023</v>
      </c>
      <c r="E21" s="233">
        <f t="shared" si="0"/>
        <v>71.599999999999994</v>
      </c>
      <c r="F21" s="74">
        <f t="shared" si="1"/>
        <v>0</v>
      </c>
      <c r="G21" s="74">
        <v>0</v>
      </c>
      <c r="H21" s="74">
        <v>0</v>
      </c>
      <c r="I21" s="74">
        <v>0</v>
      </c>
      <c r="J21" s="74">
        <v>0</v>
      </c>
      <c r="K21" s="74">
        <v>0</v>
      </c>
      <c r="L21" s="74">
        <f t="shared" si="2"/>
        <v>71.599999999999994</v>
      </c>
      <c r="M21" s="74">
        <v>71.599999999999994</v>
      </c>
      <c r="N21" s="74">
        <v>0</v>
      </c>
      <c r="O21" s="74">
        <v>0</v>
      </c>
      <c r="P21" s="74">
        <v>0</v>
      </c>
      <c r="Q21" s="74">
        <v>0</v>
      </c>
      <c r="R21" s="74">
        <v>0</v>
      </c>
      <c r="S21" s="75">
        <v>0</v>
      </c>
      <c r="T21" s="234">
        <v>0</v>
      </c>
    </row>
    <row r="22" spans="2:20" ht="13.5" customHeight="1" x14ac:dyDescent="0.25">
      <c r="B22" s="12" t="s">
        <v>83</v>
      </c>
      <c r="C22" s="70" t="s">
        <v>84</v>
      </c>
      <c r="D22" s="225" t="str">
        <f>$D$16</f>
        <v>Jahr 2024</v>
      </c>
      <c r="E22" s="231">
        <f t="shared" si="0"/>
        <v>174.6</v>
      </c>
      <c r="F22" s="72">
        <f t="shared" si="1"/>
        <v>0</v>
      </c>
      <c r="G22" s="72">
        <v>0</v>
      </c>
      <c r="H22" s="72">
        <v>0</v>
      </c>
      <c r="I22" s="72">
        <v>0</v>
      </c>
      <c r="J22" s="72">
        <v>0</v>
      </c>
      <c r="K22" s="72">
        <v>0</v>
      </c>
      <c r="L22" s="72">
        <f t="shared" si="2"/>
        <v>174.6</v>
      </c>
      <c r="M22" s="72">
        <v>161.6</v>
      </c>
      <c r="N22" s="72">
        <v>13</v>
      </c>
      <c r="O22" s="72">
        <v>0</v>
      </c>
      <c r="P22" s="72">
        <v>0</v>
      </c>
      <c r="Q22" s="72">
        <v>0</v>
      </c>
      <c r="R22" s="72">
        <v>0</v>
      </c>
      <c r="S22" s="73">
        <v>0</v>
      </c>
      <c r="T22" s="232">
        <v>0</v>
      </c>
    </row>
    <row r="23" spans="2:20" ht="12.75" customHeight="1" x14ac:dyDescent="0.25">
      <c r="C23" s="68"/>
      <c r="D23" s="226" t="str">
        <f>$D$17</f>
        <v>Jahr 2023</v>
      </c>
      <c r="E23" s="233">
        <f t="shared" si="0"/>
        <v>217.8</v>
      </c>
      <c r="F23" s="74">
        <f t="shared" si="1"/>
        <v>0</v>
      </c>
      <c r="G23" s="74">
        <v>0</v>
      </c>
      <c r="H23" s="74">
        <v>0</v>
      </c>
      <c r="I23" s="74">
        <v>0</v>
      </c>
      <c r="J23" s="74">
        <v>0</v>
      </c>
      <c r="K23" s="74">
        <v>0</v>
      </c>
      <c r="L23" s="74">
        <f t="shared" si="2"/>
        <v>217.8</v>
      </c>
      <c r="M23" s="74">
        <v>159.80000000000001</v>
      </c>
      <c r="N23" s="74">
        <v>58</v>
      </c>
      <c r="O23" s="74">
        <v>0</v>
      </c>
      <c r="P23" s="74">
        <v>0</v>
      </c>
      <c r="Q23" s="74">
        <v>0</v>
      </c>
      <c r="R23" s="74">
        <v>0</v>
      </c>
      <c r="S23" s="75">
        <v>0</v>
      </c>
      <c r="T23" s="234">
        <v>0</v>
      </c>
    </row>
    <row r="24" spans="2:20" ht="12.75" customHeight="1" x14ac:dyDescent="0.25">
      <c r="B24" s="12" t="s">
        <v>85</v>
      </c>
      <c r="C24" s="70" t="s">
        <v>86</v>
      </c>
      <c r="D24" s="225" t="str">
        <f>$D$16</f>
        <v>Jahr 2024</v>
      </c>
      <c r="E24" s="231">
        <f t="shared" si="0"/>
        <v>260.39999999999998</v>
      </c>
      <c r="F24" s="72">
        <f t="shared" si="1"/>
        <v>86.1</v>
      </c>
      <c r="G24" s="72">
        <v>0</v>
      </c>
      <c r="H24" s="72">
        <v>0</v>
      </c>
      <c r="I24" s="72">
        <v>86.1</v>
      </c>
      <c r="J24" s="72">
        <v>0</v>
      </c>
      <c r="K24" s="72">
        <v>0</v>
      </c>
      <c r="L24" s="72">
        <f t="shared" si="2"/>
        <v>174.3</v>
      </c>
      <c r="M24" s="72">
        <v>150</v>
      </c>
      <c r="N24" s="72">
        <v>7.4</v>
      </c>
      <c r="O24" s="72">
        <v>0</v>
      </c>
      <c r="P24" s="72">
        <v>16.899999999999999</v>
      </c>
      <c r="Q24" s="72">
        <v>0</v>
      </c>
      <c r="R24" s="72">
        <v>0</v>
      </c>
      <c r="S24" s="73">
        <v>0</v>
      </c>
      <c r="T24" s="232">
        <v>0</v>
      </c>
    </row>
    <row r="25" spans="2:20" ht="12.75" customHeight="1" x14ac:dyDescent="0.25">
      <c r="C25" s="68"/>
      <c r="D25" s="226" t="str">
        <f>$D$17</f>
        <v>Jahr 2023</v>
      </c>
      <c r="E25" s="233">
        <f t="shared" si="0"/>
        <v>271.89999999999998</v>
      </c>
      <c r="F25" s="74">
        <f t="shared" si="1"/>
        <v>82.1</v>
      </c>
      <c r="G25" s="74">
        <v>0</v>
      </c>
      <c r="H25" s="74">
        <v>0</v>
      </c>
      <c r="I25" s="74">
        <v>82.1</v>
      </c>
      <c r="J25" s="74">
        <v>0</v>
      </c>
      <c r="K25" s="74">
        <v>0</v>
      </c>
      <c r="L25" s="74">
        <f t="shared" si="2"/>
        <v>189.8</v>
      </c>
      <c r="M25" s="74">
        <v>152.4</v>
      </c>
      <c r="N25" s="74">
        <v>14</v>
      </c>
      <c r="O25" s="74">
        <v>0</v>
      </c>
      <c r="P25" s="74">
        <v>23.4</v>
      </c>
      <c r="Q25" s="74">
        <v>0</v>
      </c>
      <c r="R25" s="74">
        <v>0</v>
      </c>
      <c r="S25" s="75">
        <v>0</v>
      </c>
      <c r="T25" s="234">
        <v>0</v>
      </c>
    </row>
    <row r="26" spans="2:20" ht="12.75" customHeight="1" x14ac:dyDescent="0.25">
      <c r="B26" s="12" t="s">
        <v>87</v>
      </c>
      <c r="C26" s="70" t="s">
        <v>88</v>
      </c>
      <c r="D26" s="225" t="str">
        <f>$D$16</f>
        <v>Jahr 2024</v>
      </c>
      <c r="E26" s="231">
        <f t="shared" si="0"/>
        <v>100</v>
      </c>
      <c r="F26" s="72">
        <f t="shared" si="1"/>
        <v>0</v>
      </c>
      <c r="G26" s="72">
        <v>0</v>
      </c>
      <c r="H26" s="72">
        <v>0</v>
      </c>
      <c r="I26" s="72">
        <v>0</v>
      </c>
      <c r="J26" s="72">
        <v>0</v>
      </c>
      <c r="K26" s="72">
        <v>0</v>
      </c>
      <c r="L26" s="72">
        <f t="shared" si="2"/>
        <v>100</v>
      </c>
      <c r="M26" s="72">
        <v>100</v>
      </c>
      <c r="N26" s="72">
        <v>0</v>
      </c>
      <c r="O26" s="72">
        <v>0</v>
      </c>
      <c r="P26" s="72">
        <v>0</v>
      </c>
      <c r="Q26" s="72">
        <v>0</v>
      </c>
      <c r="R26" s="72">
        <v>0</v>
      </c>
      <c r="S26" s="73">
        <v>0</v>
      </c>
      <c r="T26" s="232">
        <v>0</v>
      </c>
    </row>
    <row r="27" spans="2:20" ht="12.75" customHeight="1" x14ac:dyDescent="0.25">
      <c r="C27" s="68"/>
      <c r="D27" s="226" t="str">
        <f>$D$17</f>
        <v>Jahr 2023</v>
      </c>
      <c r="E27" s="233">
        <f t="shared" si="0"/>
        <v>116.7</v>
      </c>
      <c r="F27" s="74">
        <f t="shared" si="1"/>
        <v>0</v>
      </c>
      <c r="G27" s="74">
        <v>0</v>
      </c>
      <c r="H27" s="74">
        <v>0</v>
      </c>
      <c r="I27" s="74">
        <v>0</v>
      </c>
      <c r="J27" s="74">
        <v>0</v>
      </c>
      <c r="K27" s="74">
        <v>0</v>
      </c>
      <c r="L27" s="74">
        <f t="shared" si="2"/>
        <v>116.7</v>
      </c>
      <c r="M27" s="74">
        <v>116.7</v>
      </c>
      <c r="N27" s="74">
        <v>0</v>
      </c>
      <c r="O27" s="74">
        <v>0</v>
      </c>
      <c r="P27" s="74">
        <v>0</v>
      </c>
      <c r="Q27" s="74">
        <v>0</v>
      </c>
      <c r="R27" s="74">
        <v>0</v>
      </c>
      <c r="S27" s="75">
        <v>0</v>
      </c>
      <c r="T27" s="234">
        <v>0</v>
      </c>
    </row>
    <row r="28" spans="2:20" ht="12.75" customHeight="1" x14ac:dyDescent="0.25">
      <c r="B28" s="12" t="s">
        <v>89</v>
      </c>
      <c r="C28" s="70" t="s">
        <v>90</v>
      </c>
      <c r="D28" s="225" t="str">
        <f>$D$16</f>
        <v>Jahr 2024</v>
      </c>
      <c r="E28" s="231">
        <f t="shared" si="0"/>
        <v>727.7</v>
      </c>
      <c r="F28" s="72">
        <f t="shared" si="1"/>
        <v>305.5</v>
      </c>
      <c r="G28" s="72">
        <v>0</v>
      </c>
      <c r="H28" s="72">
        <v>0</v>
      </c>
      <c r="I28" s="72">
        <v>305.5</v>
      </c>
      <c r="J28" s="72">
        <v>0</v>
      </c>
      <c r="K28" s="72">
        <v>0</v>
      </c>
      <c r="L28" s="72">
        <f t="shared" si="2"/>
        <v>422.2</v>
      </c>
      <c r="M28" s="72">
        <v>191.1</v>
      </c>
      <c r="N28" s="72">
        <v>231.1</v>
      </c>
      <c r="O28" s="72">
        <v>0</v>
      </c>
      <c r="P28" s="72">
        <v>0</v>
      </c>
      <c r="Q28" s="72">
        <v>0</v>
      </c>
      <c r="R28" s="72">
        <v>0</v>
      </c>
      <c r="S28" s="73">
        <v>0</v>
      </c>
      <c r="T28" s="232">
        <v>0</v>
      </c>
    </row>
    <row r="29" spans="2:20" ht="12.75" customHeight="1" x14ac:dyDescent="0.25">
      <c r="C29" s="68"/>
      <c r="D29" s="226" t="str">
        <f>$D$17</f>
        <v>Jahr 2023</v>
      </c>
      <c r="E29" s="233">
        <f t="shared" si="0"/>
        <v>734.5</v>
      </c>
      <c r="F29" s="74">
        <f t="shared" si="1"/>
        <v>293.7</v>
      </c>
      <c r="G29" s="74">
        <v>0</v>
      </c>
      <c r="H29" s="74">
        <v>0</v>
      </c>
      <c r="I29" s="74">
        <v>293.7</v>
      </c>
      <c r="J29" s="74">
        <v>0</v>
      </c>
      <c r="K29" s="74">
        <v>0</v>
      </c>
      <c r="L29" s="74">
        <f t="shared" si="2"/>
        <v>440.8</v>
      </c>
      <c r="M29" s="74">
        <v>175.8</v>
      </c>
      <c r="N29" s="74">
        <v>265</v>
      </c>
      <c r="O29" s="74">
        <v>0</v>
      </c>
      <c r="P29" s="74">
        <v>0</v>
      </c>
      <c r="Q29" s="74">
        <v>0</v>
      </c>
      <c r="R29" s="74">
        <v>0</v>
      </c>
      <c r="S29" s="75">
        <v>0</v>
      </c>
      <c r="T29" s="234">
        <v>0</v>
      </c>
    </row>
    <row r="30" spans="2:20" ht="12.75" customHeight="1" x14ac:dyDescent="0.25">
      <c r="B30" s="12" t="s">
        <v>91</v>
      </c>
      <c r="C30" s="70" t="s">
        <v>92</v>
      </c>
      <c r="D30" s="225" t="str">
        <f>$D$16</f>
        <v>Jahr 2024</v>
      </c>
      <c r="E30" s="231">
        <f t="shared" si="0"/>
        <v>257</v>
      </c>
      <c r="F30" s="72">
        <f t="shared" si="1"/>
        <v>59.6</v>
      </c>
      <c r="G30" s="72">
        <v>16.399999999999999</v>
      </c>
      <c r="H30" s="72">
        <v>43</v>
      </c>
      <c r="I30" s="72">
        <v>0.2</v>
      </c>
      <c r="J30" s="72">
        <v>0</v>
      </c>
      <c r="K30" s="72">
        <v>0</v>
      </c>
      <c r="L30" s="72">
        <f t="shared" si="2"/>
        <v>197.4</v>
      </c>
      <c r="M30" s="72">
        <v>73.400000000000006</v>
      </c>
      <c r="N30" s="72">
        <v>106</v>
      </c>
      <c r="O30" s="72">
        <v>0</v>
      </c>
      <c r="P30" s="72">
        <v>18</v>
      </c>
      <c r="Q30" s="72">
        <v>0</v>
      </c>
      <c r="R30" s="72">
        <v>0</v>
      </c>
      <c r="S30" s="73">
        <v>0.4</v>
      </c>
      <c r="T30" s="232">
        <v>0.4</v>
      </c>
    </row>
    <row r="31" spans="2:20" ht="12.75" customHeight="1" x14ac:dyDescent="0.25">
      <c r="C31" s="68"/>
      <c r="D31" s="226" t="str">
        <f>$D$17</f>
        <v>Jahr 2023</v>
      </c>
      <c r="E31" s="233">
        <f t="shared" si="0"/>
        <v>250.70000000000005</v>
      </c>
      <c r="F31" s="74">
        <f t="shared" si="1"/>
        <v>56.100000000000009</v>
      </c>
      <c r="G31" s="74">
        <v>16.3</v>
      </c>
      <c r="H31" s="74">
        <v>39.6</v>
      </c>
      <c r="I31" s="74">
        <v>0.2</v>
      </c>
      <c r="J31" s="74">
        <v>0</v>
      </c>
      <c r="K31" s="74">
        <v>0</v>
      </c>
      <c r="L31" s="74">
        <f t="shared" si="2"/>
        <v>194.60000000000002</v>
      </c>
      <c r="M31" s="74">
        <v>46.3</v>
      </c>
      <c r="N31" s="74">
        <v>130.30000000000001</v>
      </c>
      <c r="O31" s="74">
        <v>0</v>
      </c>
      <c r="P31" s="74">
        <v>18</v>
      </c>
      <c r="Q31" s="74">
        <v>0</v>
      </c>
      <c r="R31" s="74">
        <v>0</v>
      </c>
      <c r="S31" s="75">
        <v>0.2</v>
      </c>
      <c r="T31" s="234">
        <v>0.4</v>
      </c>
    </row>
    <row r="32" spans="2:20" ht="12.75" customHeight="1" x14ac:dyDescent="0.25">
      <c r="B32" s="12" t="s">
        <v>93</v>
      </c>
      <c r="C32" s="70" t="s">
        <v>94</v>
      </c>
      <c r="D32" s="225" t="str">
        <f>$D$16</f>
        <v>Jahr 2024</v>
      </c>
      <c r="E32" s="231">
        <f t="shared" si="0"/>
        <v>390.40000000000003</v>
      </c>
      <c r="F32" s="72">
        <f t="shared" si="1"/>
        <v>31.8</v>
      </c>
      <c r="G32" s="72">
        <v>0</v>
      </c>
      <c r="H32" s="72">
        <v>0</v>
      </c>
      <c r="I32" s="72">
        <v>31.8</v>
      </c>
      <c r="J32" s="72">
        <v>0</v>
      </c>
      <c r="K32" s="72">
        <v>0</v>
      </c>
      <c r="L32" s="72">
        <f t="shared" si="2"/>
        <v>358.6</v>
      </c>
      <c r="M32" s="72">
        <v>109.1</v>
      </c>
      <c r="N32" s="72">
        <v>249.5</v>
      </c>
      <c r="O32" s="72">
        <v>0</v>
      </c>
      <c r="P32" s="72">
        <v>0</v>
      </c>
      <c r="Q32" s="72">
        <v>0</v>
      </c>
      <c r="R32" s="72">
        <v>0</v>
      </c>
      <c r="S32" s="73">
        <v>0</v>
      </c>
      <c r="T32" s="232">
        <v>0</v>
      </c>
    </row>
    <row r="33" spans="2:20" ht="12.75" customHeight="1" x14ac:dyDescent="0.25">
      <c r="C33" s="68"/>
      <c r="D33" s="226" t="str">
        <f>$D$17</f>
        <v>Jahr 2023</v>
      </c>
      <c r="E33" s="233">
        <f t="shared" si="0"/>
        <v>479.1</v>
      </c>
      <c r="F33" s="74">
        <f t="shared" si="1"/>
        <v>31.8</v>
      </c>
      <c r="G33" s="74">
        <v>0</v>
      </c>
      <c r="H33" s="74">
        <v>0</v>
      </c>
      <c r="I33" s="74">
        <v>31.8</v>
      </c>
      <c r="J33" s="74">
        <v>0</v>
      </c>
      <c r="K33" s="74">
        <v>0</v>
      </c>
      <c r="L33" s="74">
        <f t="shared" si="2"/>
        <v>447.3</v>
      </c>
      <c r="M33" s="74">
        <v>116.5</v>
      </c>
      <c r="N33" s="74">
        <v>330.8</v>
      </c>
      <c r="O33" s="74">
        <v>0</v>
      </c>
      <c r="P33" s="74">
        <v>0</v>
      </c>
      <c r="Q33" s="74">
        <v>0</v>
      </c>
      <c r="R33" s="74">
        <v>0</v>
      </c>
      <c r="S33" s="75">
        <v>0</v>
      </c>
      <c r="T33" s="234">
        <v>0</v>
      </c>
    </row>
    <row r="34" spans="2:20" ht="12.75" customHeight="1" x14ac:dyDescent="0.25">
      <c r="B34" s="12" t="s">
        <v>95</v>
      </c>
      <c r="C34" s="70" t="s">
        <v>96</v>
      </c>
      <c r="D34" s="225" t="str">
        <f>$D$16</f>
        <v>Jahr 2024</v>
      </c>
      <c r="E34" s="231">
        <f t="shared" si="0"/>
        <v>4198.3</v>
      </c>
      <c r="F34" s="72">
        <f t="shared" si="1"/>
        <v>4198.3</v>
      </c>
      <c r="G34" s="72">
        <v>1595.4</v>
      </c>
      <c r="H34" s="72">
        <v>2602.9</v>
      </c>
      <c r="I34" s="72">
        <v>0</v>
      </c>
      <c r="J34" s="72">
        <v>0</v>
      </c>
      <c r="K34" s="72">
        <v>0</v>
      </c>
      <c r="L34" s="72">
        <f t="shared" si="2"/>
        <v>0</v>
      </c>
      <c r="M34" s="72">
        <v>0</v>
      </c>
      <c r="N34" s="72">
        <v>0</v>
      </c>
      <c r="O34" s="72">
        <v>0</v>
      </c>
      <c r="P34" s="72">
        <v>0</v>
      </c>
      <c r="Q34" s="72">
        <v>0</v>
      </c>
      <c r="R34" s="72">
        <v>0</v>
      </c>
      <c r="S34" s="73">
        <v>0.2</v>
      </c>
      <c r="T34" s="232">
        <v>0.2</v>
      </c>
    </row>
    <row r="35" spans="2:20" ht="12.75" customHeight="1" x14ac:dyDescent="0.25">
      <c r="C35" s="68"/>
      <c r="D35" s="226" t="str">
        <f>$D$17</f>
        <v>Jahr 2023</v>
      </c>
      <c r="E35" s="233">
        <f t="shared" si="0"/>
        <v>4430.8999999999996</v>
      </c>
      <c r="F35" s="74">
        <f t="shared" si="1"/>
        <v>4430.8999999999996</v>
      </c>
      <c r="G35" s="74">
        <v>1666.4</v>
      </c>
      <c r="H35" s="74">
        <v>2764.5</v>
      </c>
      <c r="I35" s="74">
        <v>0</v>
      </c>
      <c r="J35" s="74">
        <v>0</v>
      </c>
      <c r="K35" s="74">
        <v>0</v>
      </c>
      <c r="L35" s="74">
        <f t="shared" si="2"/>
        <v>0</v>
      </c>
      <c r="M35" s="74">
        <v>0</v>
      </c>
      <c r="N35" s="74">
        <v>0</v>
      </c>
      <c r="O35" s="74">
        <v>0</v>
      </c>
      <c r="P35" s="74">
        <v>0</v>
      </c>
      <c r="Q35" s="74">
        <v>0</v>
      </c>
      <c r="R35" s="74">
        <v>0</v>
      </c>
      <c r="S35" s="75">
        <v>0</v>
      </c>
      <c r="T35" s="234">
        <v>0</v>
      </c>
    </row>
    <row r="36" spans="2:20" ht="12.75" customHeight="1" x14ac:dyDescent="0.25">
      <c r="B36" s="12" t="s">
        <v>97</v>
      </c>
      <c r="C36" s="70" t="s">
        <v>98</v>
      </c>
      <c r="D36" s="225" t="str">
        <f>$D$16</f>
        <v>Jahr 2024</v>
      </c>
      <c r="E36" s="231">
        <f t="shared" si="0"/>
        <v>445.40000000000003</v>
      </c>
      <c r="F36" s="72">
        <f t="shared" si="1"/>
        <v>260.60000000000002</v>
      </c>
      <c r="G36" s="72">
        <v>0</v>
      </c>
      <c r="H36" s="72">
        <v>0</v>
      </c>
      <c r="I36" s="72">
        <v>260.60000000000002</v>
      </c>
      <c r="J36" s="72">
        <v>0</v>
      </c>
      <c r="K36" s="72">
        <v>0</v>
      </c>
      <c r="L36" s="72">
        <f t="shared" si="2"/>
        <v>184.8</v>
      </c>
      <c r="M36" s="72">
        <v>163.5</v>
      </c>
      <c r="N36" s="72">
        <v>21.3</v>
      </c>
      <c r="O36" s="72">
        <v>0</v>
      </c>
      <c r="P36" s="72">
        <v>0</v>
      </c>
      <c r="Q36" s="72">
        <v>0</v>
      </c>
      <c r="R36" s="72">
        <v>0</v>
      </c>
      <c r="S36" s="73">
        <v>0</v>
      </c>
      <c r="T36" s="232">
        <v>0</v>
      </c>
    </row>
    <row r="37" spans="2:20" ht="12.75" customHeight="1" x14ac:dyDescent="0.25">
      <c r="C37" s="68"/>
      <c r="D37" s="226" t="str">
        <f>$D$17</f>
        <v>Jahr 2023</v>
      </c>
      <c r="E37" s="233">
        <f t="shared" si="0"/>
        <v>564.4</v>
      </c>
      <c r="F37" s="74">
        <f t="shared" si="1"/>
        <v>267.7</v>
      </c>
      <c r="G37" s="74">
        <v>0</v>
      </c>
      <c r="H37" s="74">
        <v>0</v>
      </c>
      <c r="I37" s="74">
        <v>267.7</v>
      </c>
      <c r="J37" s="74">
        <v>0</v>
      </c>
      <c r="K37" s="74">
        <v>0</v>
      </c>
      <c r="L37" s="74">
        <f t="shared" si="2"/>
        <v>296.7</v>
      </c>
      <c r="M37" s="74">
        <v>274.7</v>
      </c>
      <c r="N37" s="74">
        <v>22</v>
      </c>
      <c r="O37" s="74">
        <v>0</v>
      </c>
      <c r="P37" s="74">
        <v>0</v>
      </c>
      <c r="Q37" s="74">
        <v>0</v>
      </c>
      <c r="R37" s="74">
        <v>0</v>
      </c>
      <c r="S37" s="75">
        <v>0</v>
      </c>
      <c r="T37" s="234">
        <v>0</v>
      </c>
    </row>
    <row r="38" spans="2:20" ht="12.75" customHeight="1" x14ac:dyDescent="0.25">
      <c r="C38" s="31" t="str">
        <f>IF(INT(AktJahrMonat)&gt;201503,"","Hinweis: Der Gesamtbetrag der Forderungen, sofern der rückständige Betrag &gt;= 5 % der Forderung beträgt, wird erst ab Q2 2014 erfasst; für die vorausgehenden Quartale liegen bislang keine geeigneten Daten vor.")</f>
        <v/>
      </c>
    </row>
    <row r="39" spans="2:20" ht="12.75" customHeight="1" x14ac:dyDescent="0.25"/>
    <row r="40" spans="2:20" ht="12.75" customHeight="1" x14ac:dyDescent="0.25"/>
    <row r="41" spans="2:20" ht="12.75" customHeight="1" x14ac:dyDescent="0.25"/>
    <row r="42" spans="2:20" ht="12.75" customHeight="1" x14ac:dyDescent="0.25"/>
    <row r="43" spans="2:20" ht="12.75" customHeight="1" x14ac:dyDescent="0.25"/>
    <row r="44" spans="2:20" ht="12.75" customHeight="1" x14ac:dyDescent="0.25"/>
    <row r="45" spans="2:20" ht="12.75" customHeight="1" x14ac:dyDescent="0.25"/>
    <row r="46" spans="2:20" ht="12.75" customHeight="1" x14ac:dyDescent="0.25"/>
    <row r="47" spans="2:20" ht="12.75" customHeight="1" x14ac:dyDescent="0.25"/>
    <row r="48" spans="2: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20.149999999999999" customHeight="1" x14ac:dyDescent="0.25"/>
    <row r="95" ht="6" customHeight="1" x14ac:dyDescent="0.25"/>
  </sheetData>
  <mergeCells count="3">
    <mergeCell ref="S10:S14"/>
    <mergeCell ref="T10:T14"/>
    <mergeCell ref="E9:R10"/>
  </mergeCells>
  <printOptions horizontalCentered="1"/>
  <pageMargins left="0.39374999999999999" right="0.39374999999999999" top="0.98402777777777795" bottom="0.98402777777777795" header="0.51180555555555496" footer="0.51180555555555496"/>
  <pageSetup paperSize="9" scale="67" fitToHeight="2" orientation="landscape" r:id="rId1"/>
  <headerFooter>
    <oddFooter>&amp;L&amp;8 &amp;C&amp;8 &amp;R&amp;8 Seite &amp;P</oddFooter>
  </headerFooter>
  <rowBreaks count="1" manualBreakCount="1">
    <brk id="53" max="16383" man="1"/>
  </rowBreaks>
  <ignoredErrors>
    <ignoredError sqref="L16:L37" formulaRange="1"/>
    <ignoredError sqref="D19 D29 D27 D23 D21 D25 D35 D20 D36:D37 D26 D22 D24 D28 D30:D3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AMK92"/>
  <sheetViews>
    <sheetView showGridLines="0" showRowColHeaders="0" zoomScaleNormal="100" workbookViewId="0">
      <selection activeCell="D33" sqref="D33"/>
    </sheetView>
  </sheetViews>
  <sheetFormatPr baseColWidth="10" defaultColWidth="9.1796875" defaultRowHeight="12.5" x14ac:dyDescent="0.25"/>
  <cols>
    <col min="1" max="1" width="0.81640625" style="320" customWidth="1"/>
    <col min="2" max="2" width="11.54296875" style="12" hidden="1" customWidth="1"/>
    <col min="3" max="3" width="26.7265625" style="320" customWidth="1"/>
    <col min="4" max="5" width="11.453125" style="320" customWidth="1"/>
    <col min="6" max="6" width="22.7265625" style="320" customWidth="1"/>
    <col min="7" max="7" width="11.453125" style="320" customWidth="1"/>
    <col min="8" max="8" width="12.1796875" style="320" customWidth="1"/>
    <col min="9" max="9" width="12" style="320" customWidth="1"/>
    <col min="10" max="11" width="11.453125" style="320" customWidth="1"/>
    <col min="12" max="12" width="12.1796875" style="320" customWidth="1"/>
    <col min="13" max="13" width="12" style="320" customWidth="1"/>
    <col min="14" max="14" width="11.453125" style="320" customWidth="1"/>
    <col min="15" max="24" width="11.54296875" style="320" hidden="1" customWidth="1"/>
    <col min="25" max="25" width="0.81640625" style="320" customWidth="1"/>
    <col min="26" max="257" width="11.453125" style="320" customWidth="1"/>
    <col min="258" max="1025" width="11.453125" style="326" customWidth="1"/>
  </cols>
  <sheetData>
    <row r="1" spans="2:24" ht="2.25" customHeight="1" x14ac:dyDescent="0.25"/>
    <row r="2" spans="2:24" ht="12.75" customHeight="1" x14ac:dyDescent="0.25">
      <c r="C2" s="12" t="s">
        <v>99</v>
      </c>
    </row>
    <row r="3" spans="2:24" ht="12.75" customHeight="1" x14ac:dyDescent="0.25">
      <c r="C3" s="52"/>
    </row>
    <row r="4" spans="2:24" ht="12.75" customHeight="1" x14ac:dyDescent="0.3">
      <c r="C4" s="340" t="s">
        <v>100</v>
      </c>
      <c r="D4" s="53"/>
      <c r="E4" s="53"/>
      <c r="F4" s="53"/>
      <c r="G4" s="53"/>
      <c r="H4" s="53"/>
      <c r="I4" s="53"/>
      <c r="J4" s="53"/>
      <c r="K4" s="53"/>
      <c r="L4" s="53"/>
      <c r="M4" s="53"/>
      <c r="N4" s="53"/>
      <c r="O4" s="53"/>
      <c r="R4" s="53"/>
    </row>
    <row r="5" spans="2:24" ht="12.75" hidden="1" customHeight="1" x14ac:dyDescent="0.25">
      <c r="C5" s="340"/>
      <c r="D5" s="77"/>
      <c r="E5" s="77"/>
      <c r="F5" s="77"/>
      <c r="G5" s="78"/>
      <c r="H5" s="79"/>
      <c r="I5" s="79"/>
      <c r="J5" s="79"/>
      <c r="K5" s="78"/>
      <c r="L5" s="79"/>
      <c r="M5" s="79"/>
      <c r="N5" s="79"/>
      <c r="O5" s="79"/>
      <c r="P5" s="21"/>
      <c r="Q5" s="21"/>
      <c r="R5" s="79"/>
      <c r="S5" s="21"/>
    </row>
    <row r="6" spans="2:24" ht="15" customHeight="1" x14ac:dyDescent="0.25">
      <c r="C6" s="340" t="str">
        <f>UebInstitutQuartal</f>
        <v>4. Quartal 2024</v>
      </c>
      <c r="D6" s="21"/>
      <c r="E6" s="21"/>
      <c r="F6" s="21"/>
      <c r="G6" s="21"/>
      <c r="H6" s="21"/>
      <c r="I6" s="21"/>
      <c r="J6" s="21"/>
      <c r="K6" s="21"/>
      <c r="L6" s="21"/>
      <c r="M6" s="21"/>
      <c r="N6" s="21"/>
      <c r="O6" s="21"/>
      <c r="P6" s="21"/>
      <c r="Q6" s="21"/>
      <c r="R6" s="21"/>
      <c r="S6" s="21"/>
    </row>
    <row r="7" spans="2:24" ht="25" customHeight="1" x14ac:dyDescent="0.25">
      <c r="C7" s="21"/>
      <c r="D7" s="21"/>
      <c r="E7" s="21"/>
      <c r="F7" s="21"/>
      <c r="G7" s="21"/>
      <c r="H7" s="21"/>
      <c r="I7" s="21"/>
      <c r="J7" s="21"/>
      <c r="K7" s="21"/>
      <c r="L7" s="21"/>
      <c r="M7" s="21"/>
      <c r="N7" s="21"/>
      <c r="O7" s="21"/>
      <c r="P7" s="21"/>
      <c r="Q7" s="21"/>
      <c r="R7" s="21"/>
      <c r="S7" s="21"/>
    </row>
    <row r="8" spans="2:24" ht="22.5" customHeight="1" x14ac:dyDescent="0.25">
      <c r="C8" s="21"/>
      <c r="D8" s="21"/>
      <c r="E8" s="343" t="s">
        <v>47</v>
      </c>
      <c r="F8" s="344"/>
      <c r="G8" s="345"/>
      <c r="H8" s="345"/>
      <c r="I8" s="345"/>
      <c r="J8" s="345"/>
      <c r="K8" s="345"/>
      <c r="L8" s="345"/>
      <c r="M8" s="345"/>
      <c r="N8" s="346"/>
      <c r="O8" s="81" t="s">
        <v>101</v>
      </c>
      <c r="P8" s="82"/>
      <c r="Q8" s="82"/>
      <c r="R8" s="82"/>
      <c r="S8" s="83"/>
      <c r="T8" s="390" t="s">
        <v>102</v>
      </c>
      <c r="U8" s="391"/>
      <c r="V8" s="391"/>
      <c r="W8" s="391"/>
      <c r="X8" s="392"/>
    </row>
    <row r="9" spans="2:24" ht="12.75" customHeight="1" x14ac:dyDescent="0.25">
      <c r="C9" s="21"/>
      <c r="D9" s="21"/>
      <c r="E9" s="252" t="s">
        <v>52</v>
      </c>
      <c r="F9" s="85"/>
      <c r="G9" s="86" t="s">
        <v>103</v>
      </c>
      <c r="H9" s="67"/>
      <c r="I9" s="67"/>
      <c r="J9" s="67"/>
      <c r="K9" s="86" t="s">
        <v>104</v>
      </c>
      <c r="L9" s="67"/>
      <c r="M9" s="67"/>
      <c r="N9" s="253"/>
      <c r="O9" s="247" t="str">
        <f>E9</f>
        <v>Summe</v>
      </c>
      <c r="P9" s="88" t="s">
        <v>64</v>
      </c>
      <c r="Q9" s="67"/>
      <c r="R9" s="67"/>
      <c r="S9" s="89"/>
      <c r="T9" s="87" t="str">
        <f>O9</f>
        <v>Summe</v>
      </c>
      <c r="U9" s="88" t="str">
        <f>P9</f>
        <v>davon</v>
      </c>
      <c r="V9" s="67"/>
      <c r="W9" s="67"/>
      <c r="X9" s="89"/>
    </row>
    <row r="10" spans="2:24" s="90" customFormat="1" ht="33.65" customHeight="1" x14ac:dyDescent="0.25">
      <c r="B10" s="91"/>
      <c r="C10" s="92"/>
      <c r="D10" s="92"/>
      <c r="E10" s="254"/>
      <c r="F10" s="255" t="s">
        <v>105</v>
      </c>
      <c r="G10" s="256" t="s">
        <v>106</v>
      </c>
      <c r="H10" s="257" t="s">
        <v>107</v>
      </c>
      <c r="I10" s="257" t="s">
        <v>108</v>
      </c>
      <c r="J10" s="258" t="s">
        <v>109</v>
      </c>
      <c r="K10" s="256" t="s">
        <v>106</v>
      </c>
      <c r="L10" s="257" t="s">
        <v>107</v>
      </c>
      <c r="M10" s="257" t="s">
        <v>108</v>
      </c>
      <c r="N10" s="259" t="s">
        <v>109</v>
      </c>
      <c r="O10" s="248"/>
      <c r="P10" s="96" t="str">
        <f>G10</f>
        <v>Zentralstaat</v>
      </c>
      <c r="Q10" s="96" t="str">
        <f>H10</f>
        <v>Regionale Gebietskörper-schaften</v>
      </c>
      <c r="R10" s="96" t="str">
        <f>I10</f>
        <v>Örtliche Gebietskörper-schaften</v>
      </c>
      <c r="S10" s="99" t="str">
        <f>J10</f>
        <v>Sonstige</v>
      </c>
      <c r="T10" s="98"/>
      <c r="U10" s="96" t="str">
        <f>P10</f>
        <v>Zentralstaat</v>
      </c>
      <c r="V10" s="96" t="str">
        <f>Q10</f>
        <v>Regionale Gebietskörper-schaften</v>
      </c>
      <c r="W10" s="96" t="str">
        <f>R10</f>
        <v>Örtliche Gebietskörper-schaften</v>
      </c>
      <c r="X10" s="99" t="str">
        <f>S10</f>
        <v>Sonstige</v>
      </c>
    </row>
    <row r="11" spans="2:24" ht="12.75" customHeight="1" x14ac:dyDescent="0.25">
      <c r="C11" s="235" t="s">
        <v>76</v>
      </c>
      <c r="D11" s="236" t="str">
        <f>AktQuartal</f>
        <v>4. Quartal</v>
      </c>
      <c r="E11" s="238" t="str">
        <f>Einheit_Waehrung</f>
        <v>Mio. €</v>
      </c>
      <c r="F11" s="239" t="str">
        <f>E11</f>
        <v>Mio. €</v>
      </c>
      <c r="G11" s="240" t="str">
        <f>E11</f>
        <v>Mio. €</v>
      </c>
      <c r="H11" s="241" t="str">
        <f>E11</f>
        <v>Mio. €</v>
      </c>
      <c r="I11" s="241" t="str">
        <f>E11</f>
        <v>Mio. €</v>
      </c>
      <c r="J11" s="242" t="str">
        <f>E11</f>
        <v>Mio. €</v>
      </c>
      <c r="K11" s="240" t="str">
        <f>I11</f>
        <v>Mio. €</v>
      </c>
      <c r="L11" s="241" t="str">
        <f>I11</f>
        <v>Mio. €</v>
      </c>
      <c r="M11" s="241" t="str">
        <f>I11</f>
        <v>Mio. €</v>
      </c>
      <c r="N11" s="243" t="str">
        <f>I11</f>
        <v>Mio. €</v>
      </c>
      <c r="O11" s="106" t="str">
        <f>E11</f>
        <v>Mio. €</v>
      </c>
      <c r="P11" s="106" t="str">
        <f>O11</f>
        <v>Mio. €</v>
      </c>
      <c r="Q11" s="69" t="str">
        <f>O11</f>
        <v>Mio. €</v>
      </c>
      <c r="R11" s="69" t="str">
        <f>O11</f>
        <v>Mio. €</v>
      </c>
      <c r="S11" s="107" t="str">
        <f>O11</f>
        <v>Mio. €</v>
      </c>
      <c r="T11" s="105" t="str">
        <f>O11</f>
        <v>Mio. €</v>
      </c>
      <c r="U11" s="106" t="str">
        <f>T11</f>
        <v>Mio. €</v>
      </c>
      <c r="V11" s="69" t="str">
        <f>T11</f>
        <v>Mio. €</v>
      </c>
      <c r="W11" s="69" t="str">
        <f>T11</f>
        <v>Mio. €</v>
      </c>
      <c r="X11" s="107" t="str">
        <f>T11</f>
        <v>Mio. €</v>
      </c>
    </row>
    <row r="12" spans="2:24" ht="12.75" customHeight="1" x14ac:dyDescent="0.25">
      <c r="B12" s="12" t="s">
        <v>77</v>
      </c>
      <c r="C12" s="70" t="s">
        <v>78</v>
      </c>
      <c r="D12" s="71" t="str">
        <f>"Jahr "&amp;AktJahr</f>
        <v>Jahr 2024</v>
      </c>
      <c r="E12" s="244">
        <f t="shared" ref="E12:E17" si="0">SUM(G12:N12)</f>
        <v>1267.3</v>
      </c>
      <c r="F12" s="40">
        <v>0</v>
      </c>
      <c r="G12" s="109">
        <v>120</v>
      </c>
      <c r="H12" s="72">
        <v>905</v>
      </c>
      <c r="I12" s="72">
        <v>167.3</v>
      </c>
      <c r="J12" s="73">
        <v>75</v>
      </c>
      <c r="K12" s="109">
        <v>0</v>
      </c>
      <c r="L12" s="72">
        <v>0</v>
      </c>
      <c r="M12" s="72">
        <v>0</v>
      </c>
      <c r="N12" s="232">
        <v>0</v>
      </c>
      <c r="O12" s="223">
        <f t="shared" ref="O12:O17" si="1">SUM(P12:S12)</f>
        <v>0</v>
      </c>
      <c r="P12" s="72">
        <v>0</v>
      </c>
      <c r="Q12" s="72">
        <v>0</v>
      </c>
      <c r="R12" s="72">
        <v>0</v>
      </c>
      <c r="S12" s="111">
        <v>0</v>
      </c>
      <c r="T12" s="110">
        <f t="shared" ref="T12:T17" si="2">SUM(U12:X12)</f>
        <v>0</v>
      </c>
      <c r="U12" s="72">
        <v>0</v>
      </c>
      <c r="V12" s="72">
        <v>0</v>
      </c>
      <c r="W12" s="72">
        <v>0</v>
      </c>
      <c r="X12" s="111">
        <v>0</v>
      </c>
    </row>
    <row r="13" spans="2:24" ht="12.75" customHeight="1" x14ac:dyDescent="0.25">
      <c r="C13" s="45"/>
      <c r="D13" s="45" t="str">
        <f>"Jahr "&amp;(AktJahr-1)</f>
        <v>Jahr 2023</v>
      </c>
      <c r="E13" s="245">
        <f t="shared" si="0"/>
        <v>1375.9</v>
      </c>
      <c r="F13" s="47">
        <v>0</v>
      </c>
      <c r="G13" s="113">
        <v>120</v>
      </c>
      <c r="H13" s="114">
        <v>1135</v>
      </c>
      <c r="I13" s="114">
        <v>35.9</v>
      </c>
      <c r="J13" s="115">
        <v>85</v>
      </c>
      <c r="K13" s="113">
        <v>0</v>
      </c>
      <c r="L13" s="114">
        <v>0</v>
      </c>
      <c r="M13" s="114">
        <v>0</v>
      </c>
      <c r="N13" s="246">
        <v>0</v>
      </c>
      <c r="O13" s="237">
        <f t="shared" si="1"/>
        <v>0</v>
      </c>
      <c r="P13" s="114">
        <v>0</v>
      </c>
      <c r="Q13" s="114">
        <v>0</v>
      </c>
      <c r="R13" s="114">
        <v>0</v>
      </c>
      <c r="S13" s="117">
        <v>0</v>
      </c>
      <c r="T13" s="116">
        <f t="shared" si="2"/>
        <v>0</v>
      </c>
      <c r="U13" s="114">
        <v>0</v>
      </c>
      <c r="V13" s="114">
        <v>0</v>
      </c>
      <c r="W13" s="114">
        <v>0</v>
      </c>
      <c r="X13" s="117">
        <v>0</v>
      </c>
    </row>
    <row r="14" spans="2:24" ht="12.75" customHeight="1" x14ac:dyDescent="0.25">
      <c r="B14" s="12" t="s">
        <v>79</v>
      </c>
      <c r="C14" s="70" t="s">
        <v>80</v>
      </c>
      <c r="D14" s="71" t="str">
        <f>$D$12</f>
        <v>Jahr 2024</v>
      </c>
      <c r="E14" s="244">
        <f t="shared" si="0"/>
        <v>1112.3</v>
      </c>
      <c r="F14" s="47">
        <v>0</v>
      </c>
      <c r="G14" s="109">
        <v>0</v>
      </c>
      <c r="H14" s="72">
        <v>870</v>
      </c>
      <c r="I14" s="72">
        <v>167.3</v>
      </c>
      <c r="J14" s="73">
        <v>75</v>
      </c>
      <c r="K14" s="109">
        <v>0</v>
      </c>
      <c r="L14" s="72">
        <v>0</v>
      </c>
      <c r="M14" s="72">
        <v>0</v>
      </c>
      <c r="N14" s="232">
        <v>0</v>
      </c>
      <c r="O14" s="223">
        <f t="shared" si="1"/>
        <v>0</v>
      </c>
      <c r="P14" s="72">
        <v>0</v>
      </c>
      <c r="Q14" s="72">
        <v>0</v>
      </c>
      <c r="R14" s="72">
        <v>0</v>
      </c>
      <c r="S14" s="111">
        <v>0</v>
      </c>
      <c r="T14" s="110">
        <f t="shared" si="2"/>
        <v>0</v>
      </c>
      <c r="U14" s="72">
        <v>0</v>
      </c>
      <c r="V14" s="72">
        <v>0</v>
      </c>
      <c r="W14" s="72">
        <v>0</v>
      </c>
      <c r="X14" s="111">
        <v>0</v>
      </c>
    </row>
    <row r="15" spans="2:24" ht="12.75" customHeight="1" x14ac:dyDescent="0.25">
      <c r="C15" s="45"/>
      <c r="D15" s="45" t="str">
        <f>$D$13</f>
        <v>Jahr 2023</v>
      </c>
      <c r="E15" s="245">
        <f t="shared" si="0"/>
        <v>1220.9000000000001</v>
      </c>
      <c r="F15" s="47">
        <v>0</v>
      </c>
      <c r="G15" s="113">
        <v>0</v>
      </c>
      <c r="H15" s="114">
        <v>1100</v>
      </c>
      <c r="I15" s="114">
        <v>35.9</v>
      </c>
      <c r="J15" s="115">
        <v>85</v>
      </c>
      <c r="K15" s="113">
        <v>0</v>
      </c>
      <c r="L15" s="114">
        <v>0</v>
      </c>
      <c r="M15" s="114">
        <v>0</v>
      </c>
      <c r="N15" s="246">
        <v>0</v>
      </c>
      <c r="O15" s="237">
        <f t="shared" si="1"/>
        <v>0</v>
      </c>
      <c r="P15" s="114">
        <v>0</v>
      </c>
      <c r="Q15" s="114">
        <v>0</v>
      </c>
      <c r="R15" s="114">
        <v>0</v>
      </c>
      <c r="S15" s="117">
        <v>0</v>
      </c>
      <c r="T15" s="116">
        <f t="shared" si="2"/>
        <v>0</v>
      </c>
      <c r="U15" s="114">
        <v>0</v>
      </c>
      <c r="V15" s="114">
        <v>0</v>
      </c>
      <c r="W15" s="114">
        <v>0</v>
      </c>
      <c r="X15" s="117">
        <v>0</v>
      </c>
    </row>
    <row r="16" spans="2:24" ht="12.75" customHeight="1" x14ac:dyDescent="0.25">
      <c r="B16" t="s">
        <v>91</v>
      </c>
      <c r="C16" s="70" t="s">
        <v>92</v>
      </c>
      <c r="D16" s="71" t="str">
        <f>$D$12</f>
        <v>Jahr 2024</v>
      </c>
      <c r="E16" s="244">
        <f t="shared" si="0"/>
        <v>155</v>
      </c>
      <c r="F16" s="47">
        <v>0</v>
      </c>
      <c r="G16" s="109">
        <v>120</v>
      </c>
      <c r="H16" s="72">
        <v>35</v>
      </c>
      <c r="I16" s="72">
        <v>0</v>
      </c>
      <c r="J16" s="73">
        <v>0</v>
      </c>
      <c r="K16" s="109">
        <v>0</v>
      </c>
      <c r="L16" s="72">
        <v>0</v>
      </c>
      <c r="M16" s="72">
        <v>0</v>
      </c>
      <c r="N16" s="232">
        <v>0</v>
      </c>
      <c r="O16" s="223">
        <f t="shared" si="1"/>
        <v>0</v>
      </c>
      <c r="P16" s="72">
        <v>0</v>
      </c>
      <c r="Q16" s="72">
        <v>0</v>
      </c>
      <c r="R16" s="72">
        <v>0</v>
      </c>
      <c r="S16" s="111">
        <v>0</v>
      </c>
      <c r="T16" s="110">
        <f t="shared" si="2"/>
        <v>0</v>
      </c>
      <c r="U16" s="72">
        <v>0</v>
      </c>
      <c r="V16" s="72">
        <v>0</v>
      </c>
      <c r="W16" s="72">
        <v>0</v>
      </c>
      <c r="X16" s="111">
        <v>0</v>
      </c>
    </row>
    <row r="17" spans="3:24" ht="12.75" customHeight="1" x14ac:dyDescent="0.25">
      <c r="C17" s="45"/>
      <c r="D17" s="45" t="str">
        <f>$D$13</f>
        <v>Jahr 2023</v>
      </c>
      <c r="E17" s="245">
        <f t="shared" si="0"/>
        <v>155</v>
      </c>
      <c r="F17" s="47">
        <v>0</v>
      </c>
      <c r="G17" s="113">
        <v>120</v>
      </c>
      <c r="H17" s="114">
        <v>35</v>
      </c>
      <c r="I17" s="114">
        <v>0</v>
      </c>
      <c r="J17" s="115">
        <v>0</v>
      </c>
      <c r="K17" s="113">
        <v>0</v>
      </c>
      <c r="L17" s="114">
        <v>0</v>
      </c>
      <c r="M17" s="114">
        <v>0</v>
      </c>
      <c r="N17" s="246">
        <v>0</v>
      </c>
      <c r="O17" s="237">
        <f t="shared" si="1"/>
        <v>0</v>
      </c>
      <c r="P17" s="114">
        <v>0</v>
      </c>
      <c r="Q17" s="114">
        <v>0</v>
      </c>
      <c r="R17" s="114">
        <v>0</v>
      </c>
      <c r="S17" s="117">
        <v>0</v>
      </c>
      <c r="T17" s="116">
        <f t="shared" si="2"/>
        <v>0</v>
      </c>
      <c r="U17" s="114">
        <v>0</v>
      </c>
      <c r="V17" s="114">
        <v>0</v>
      </c>
      <c r="W17" s="114">
        <v>0</v>
      </c>
      <c r="X17" s="117">
        <v>0</v>
      </c>
    </row>
    <row r="18" spans="3:24" ht="12.75" customHeight="1" x14ac:dyDescent="0.25">
      <c r="C18" s="31" t="str">
        <f>IF(INT(AktJahrMonat)&gt;201503,"","Hinweis: Der Gesamtbetrag der Forderungen, sofern der rückständige Betrag &gt;= 5 % der Forderung beträgt, wird erst ab Q2 2014 erfasst; für die vorausgehenden Quartale liegen bislang keine geeigneten Daten vor.")</f>
        <v/>
      </c>
    </row>
    <row r="19" spans="3:24" ht="12.75" customHeight="1" x14ac:dyDescent="0.25">
      <c r="C19" s="31" t="str">
        <f>IF(INT(AktJahrMonat)&gt;=201606,"","Hinweis: Die Gewährleistungen aus Gründen der Exportförderung werden erst ab Q2 2015 erfasst.")</f>
        <v/>
      </c>
    </row>
    <row r="20" spans="3:24" ht="12.75" customHeight="1" x14ac:dyDescent="0.25">
      <c r="C20" s="31" t="str">
        <f>IF(INT(AktJahrMonat)&gt;=201703,"","Hinweis: Die Deckungswerte werden erst ab Q1 2016 in 'geschuldete' und 'gewährleistete' Werte aufgeteilt.")</f>
        <v/>
      </c>
    </row>
    <row r="21" spans="3:24" ht="12.75" customHeight="1" x14ac:dyDescent="0.25"/>
    <row r="22" spans="3:24" ht="12.75" customHeight="1" x14ac:dyDescent="0.25"/>
    <row r="23" spans="3:24" ht="12.75" customHeight="1" x14ac:dyDescent="0.25"/>
    <row r="24" spans="3:24" ht="12.75" customHeight="1" x14ac:dyDescent="0.25"/>
    <row r="25" spans="3:24" ht="12.75" customHeight="1" x14ac:dyDescent="0.25"/>
    <row r="26" spans="3:24" ht="12.75" customHeight="1" x14ac:dyDescent="0.25"/>
    <row r="27" spans="3:24" ht="12.75" customHeight="1" x14ac:dyDescent="0.25"/>
    <row r="28" spans="3:24" ht="12.75" customHeight="1" x14ac:dyDescent="0.25"/>
    <row r="29" spans="3:24" ht="12.75" customHeight="1" x14ac:dyDescent="0.25"/>
    <row r="30" spans="3:24" ht="12.75" customHeight="1" x14ac:dyDescent="0.25"/>
    <row r="31" spans="3:24" ht="12.75" customHeight="1" x14ac:dyDescent="0.25"/>
    <row r="32" spans="3:2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20.149999999999999" customHeight="1" x14ac:dyDescent="0.25"/>
    <row r="91" ht="12.75" customHeight="1" x14ac:dyDescent="0.25"/>
    <row r="92" ht="12.75" customHeight="1" x14ac:dyDescent="0.25"/>
  </sheetData>
  <mergeCells count="1">
    <mergeCell ref="T8:X8"/>
  </mergeCells>
  <printOptions horizontalCentered="1"/>
  <pageMargins left="0.39374999999999999" right="0.31527777777777799" top="0.78749999999999998" bottom="0.59027777777777801" header="0.51180555555555496" footer="0.39374999999999999"/>
  <pageSetup paperSize="9" scale="85" fitToHeight="2" orientation="landscape" r:id="rId1"/>
  <headerFooter>
    <oddFooter>&amp;L&amp;8 &amp;C&amp;8 &amp;R&amp;8 Seite &amp;P</oddFooter>
  </headerFooter>
  <ignoredErrors>
    <ignoredError sqref="E12:E17" formulaRange="1"/>
    <ignoredError sqref="D1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AMK92"/>
  <sheetViews>
    <sheetView showGridLines="0" showRowColHeaders="0" zoomScaleNormal="100" workbookViewId="0">
      <selection activeCell="T5" sqref="T5"/>
    </sheetView>
  </sheetViews>
  <sheetFormatPr baseColWidth="10" defaultColWidth="9.1796875" defaultRowHeight="12.5" x14ac:dyDescent="0.25"/>
  <cols>
    <col min="1" max="1" width="0.81640625" style="320" customWidth="1"/>
    <col min="2" max="2" width="11.54296875" style="12" hidden="1" customWidth="1"/>
    <col min="3" max="3" width="26.7265625" style="320" customWidth="1"/>
    <col min="4" max="4" width="11.453125" style="320" customWidth="1"/>
    <col min="5" max="14" width="11.54296875" style="320" hidden="1" customWidth="1"/>
    <col min="15" max="16" width="11.453125" style="320" customWidth="1"/>
    <col min="17" max="17" width="12.26953125" style="320" customWidth="1"/>
    <col min="18" max="18" width="12.1796875" style="320" customWidth="1"/>
    <col min="19" max="24" width="11.453125" style="320" customWidth="1"/>
    <col min="25" max="25" width="0.81640625" style="320" customWidth="1"/>
    <col min="26" max="257" width="11.453125" style="320" customWidth="1"/>
    <col min="258" max="1025" width="11.453125" style="326" customWidth="1"/>
  </cols>
  <sheetData>
    <row r="1" spans="2:24" ht="3" customHeight="1" x14ac:dyDescent="0.25"/>
    <row r="2" spans="2:24" ht="12.75" customHeight="1" x14ac:dyDescent="0.25">
      <c r="C2" s="12" t="s">
        <v>110</v>
      </c>
    </row>
    <row r="3" spans="2:24" ht="12.75" customHeight="1" x14ac:dyDescent="0.25">
      <c r="C3" s="52"/>
    </row>
    <row r="4" spans="2:24" ht="12.75" customHeight="1" x14ac:dyDescent="0.3">
      <c r="C4" s="340" t="s">
        <v>111</v>
      </c>
      <c r="D4" s="53"/>
      <c r="E4" s="53"/>
      <c r="F4" s="53"/>
      <c r="G4" s="53"/>
      <c r="H4" s="53"/>
      <c r="I4" s="53"/>
      <c r="J4" s="53"/>
      <c r="K4" s="53"/>
      <c r="L4" s="53"/>
      <c r="M4" s="53"/>
      <c r="N4" s="53"/>
      <c r="O4" s="53"/>
      <c r="R4" s="53"/>
    </row>
    <row r="5" spans="2:24" ht="12.75" customHeight="1" x14ac:dyDescent="0.25">
      <c r="C5" s="340" t="s">
        <v>112</v>
      </c>
      <c r="D5" s="77"/>
      <c r="E5" s="77"/>
      <c r="F5" s="77"/>
      <c r="G5" s="78"/>
      <c r="H5" s="79"/>
      <c r="I5" s="79"/>
      <c r="J5" s="79"/>
      <c r="K5" s="78"/>
      <c r="L5" s="79"/>
      <c r="M5" s="79"/>
      <c r="N5" s="79"/>
      <c r="O5" s="79"/>
      <c r="P5" s="21"/>
      <c r="Q5" s="21"/>
      <c r="R5" s="79"/>
      <c r="S5" s="21"/>
    </row>
    <row r="6" spans="2:24" ht="15" customHeight="1" x14ac:dyDescent="0.25">
      <c r="C6" s="340" t="str">
        <f>UebInstitutQuartal</f>
        <v>4. Quartal 2024</v>
      </c>
      <c r="D6" s="21"/>
      <c r="E6" s="21"/>
      <c r="F6" s="21"/>
      <c r="G6" s="21"/>
      <c r="H6" s="21"/>
      <c r="I6" s="21"/>
      <c r="J6" s="21"/>
      <c r="K6" s="21"/>
      <c r="L6" s="21"/>
      <c r="M6" s="21"/>
      <c r="N6" s="21"/>
      <c r="O6" s="21"/>
      <c r="P6" s="21"/>
      <c r="Q6" s="21"/>
      <c r="R6" s="21"/>
      <c r="S6" s="21"/>
    </row>
    <row r="7" spans="2:24" ht="25" customHeight="1" x14ac:dyDescent="0.25">
      <c r="C7" s="21"/>
      <c r="D7" s="21"/>
      <c r="E7" s="21"/>
      <c r="F7" s="21"/>
      <c r="G7" s="21"/>
      <c r="H7" s="21"/>
      <c r="I7" s="21"/>
      <c r="J7" s="21"/>
      <c r="K7" s="21"/>
      <c r="L7" s="21"/>
      <c r="M7" s="21"/>
      <c r="N7" s="21"/>
      <c r="O7" s="21"/>
      <c r="P7" s="21"/>
      <c r="Q7" s="21"/>
      <c r="R7" s="21"/>
      <c r="S7" s="21"/>
    </row>
    <row r="8" spans="2:24" ht="22.5" customHeight="1" x14ac:dyDescent="0.25">
      <c r="C8" s="21"/>
      <c r="D8" s="21"/>
      <c r="E8" s="80" t="s">
        <v>47</v>
      </c>
      <c r="F8" s="81"/>
      <c r="G8" s="82"/>
      <c r="H8" s="82"/>
      <c r="I8" s="82"/>
      <c r="J8" s="82"/>
      <c r="K8" s="82"/>
      <c r="L8" s="82"/>
      <c r="M8" s="82"/>
      <c r="N8" s="82"/>
      <c r="O8" s="347" t="s">
        <v>101</v>
      </c>
      <c r="P8" s="348"/>
      <c r="Q8" s="348"/>
      <c r="R8" s="348"/>
      <c r="S8" s="349"/>
      <c r="T8" s="393" t="s">
        <v>102</v>
      </c>
      <c r="U8" s="394"/>
      <c r="V8" s="394"/>
      <c r="W8" s="394"/>
      <c r="X8" s="395"/>
    </row>
    <row r="9" spans="2:24" ht="12.75" customHeight="1" x14ac:dyDescent="0.25">
      <c r="C9" s="21"/>
      <c r="D9" s="21"/>
      <c r="E9" s="84" t="s">
        <v>52</v>
      </c>
      <c r="F9" s="85"/>
      <c r="G9" s="86" t="s">
        <v>103</v>
      </c>
      <c r="H9" s="67"/>
      <c r="I9" s="67"/>
      <c r="J9" s="67"/>
      <c r="K9" s="86" t="s">
        <v>104</v>
      </c>
      <c r="L9" s="67"/>
      <c r="M9" s="67"/>
      <c r="N9" s="67"/>
      <c r="O9" s="87" t="str">
        <f>E9</f>
        <v>Summe</v>
      </c>
      <c r="P9" s="88" t="s">
        <v>64</v>
      </c>
      <c r="Q9" s="67"/>
      <c r="R9" s="67"/>
      <c r="S9" s="89"/>
      <c r="T9" s="87" t="str">
        <f>O9</f>
        <v>Summe</v>
      </c>
      <c r="U9" s="88" t="str">
        <f>P9</f>
        <v>davon</v>
      </c>
      <c r="V9" s="67"/>
      <c r="W9" s="67"/>
      <c r="X9" s="89"/>
    </row>
    <row r="10" spans="2:24" s="90" customFormat="1" ht="33.65" customHeight="1" x14ac:dyDescent="0.25">
      <c r="B10" s="91"/>
      <c r="C10" s="92"/>
      <c r="D10" s="92"/>
      <c r="E10" s="93"/>
      <c r="F10" s="94" t="s">
        <v>105</v>
      </c>
      <c r="G10" s="95" t="s">
        <v>106</v>
      </c>
      <c r="H10" s="96" t="s">
        <v>107</v>
      </c>
      <c r="I10" s="96" t="s">
        <v>108</v>
      </c>
      <c r="J10" s="97" t="s">
        <v>109</v>
      </c>
      <c r="K10" s="95" t="s">
        <v>106</v>
      </c>
      <c r="L10" s="96" t="s">
        <v>107</v>
      </c>
      <c r="M10" s="96" t="s">
        <v>108</v>
      </c>
      <c r="N10" s="97" t="s">
        <v>109</v>
      </c>
      <c r="O10" s="98"/>
      <c r="P10" s="96" t="str">
        <f>G10</f>
        <v>Zentralstaat</v>
      </c>
      <c r="Q10" s="96" t="str">
        <f>H10</f>
        <v>Regionale Gebietskörper-schaften</v>
      </c>
      <c r="R10" s="96" t="str">
        <f>I10</f>
        <v>Örtliche Gebietskörper-schaften</v>
      </c>
      <c r="S10" s="99" t="str">
        <f>J10</f>
        <v>Sonstige</v>
      </c>
      <c r="T10" s="98"/>
      <c r="U10" s="96" t="str">
        <f>P10</f>
        <v>Zentralstaat</v>
      </c>
      <c r="V10" s="96" t="str">
        <f>Q10</f>
        <v>Regionale Gebietskörper-schaften</v>
      </c>
      <c r="W10" s="96" t="str">
        <f>R10</f>
        <v>Örtliche Gebietskörper-schaften</v>
      </c>
      <c r="X10" s="99" t="str">
        <f>S10</f>
        <v>Sonstige</v>
      </c>
    </row>
    <row r="11" spans="2:24" ht="12.75" customHeight="1" x14ac:dyDescent="0.25">
      <c r="C11" s="45" t="s">
        <v>76</v>
      </c>
      <c r="D11" s="46" t="str">
        <f>AktQuartal</f>
        <v>4. Quartal</v>
      </c>
      <c r="E11" s="100" t="str">
        <f>Einheit_Waehrung</f>
        <v>Mio. €</v>
      </c>
      <c r="F11" s="101" t="str">
        <f>E11</f>
        <v>Mio. €</v>
      </c>
      <c r="G11" s="102" t="str">
        <f>E11</f>
        <v>Mio. €</v>
      </c>
      <c r="H11" s="103" t="str">
        <f>E11</f>
        <v>Mio. €</v>
      </c>
      <c r="I11" s="103" t="str">
        <f>E11</f>
        <v>Mio. €</v>
      </c>
      <c r="J11" s="104" t="str">
        <f>E11</f>
        <v>Mio. €</v>
      </c>
      <c r="K11" s="102" t="str">
        <f>I11</f>
        <v>Mio. €</v>
      </c>
      <c r="L11" s="103" t="str">
        <f>I11</f>
        <v>Mio. €</v>
      </c>
      <c r="M11" s="103" t="str">
        <f>I11</f>
        <v>Mio. €</v>
      </c>
      <c r="N11" s="104" t="str">
        <f>I11</f>
        <v>Mio. €</v>
      </c>
      <c r="O11" s="105" t="str">
        <f>E11</f>
        <v>Mio. €</v>
      </c>
      <c r="P11" s="106" t="str">
        <f>O11</f>
        <v>Mio. €</v>
      </c>
      <c r="Q11" s="69" t="str">
        <f>O11</f>
        <v>Mio. €</v>
      </c>
      <c r="R11" s="69" t="str">
        <f>O11</f>
        <v>Mio. €</v>
      </c>
      <c r="S11" s="107" t="str">
        <f>O11</f>
        <v>Mio. €</v>
      </c>
      <c r="T11" s="105" t="str">
        <f>O11</f>
        <v>Mio. €</v>
      </c>
      <c r="U11" s="106" t="str">
        <f>T11</f>
        <v>Mio. €</v>
      </c>
      <c r="V11" s="69" t="str">
        <f>T11</f>
        <v>Mio. €</v>
      </c>
      <c r="W11" s="69" t="str">
        <f>T11</f>
        <v>Mio. €</v>
      </c>
      <c r="X11" s="107" t="str">
        <f>T11</f>
        <v>Mio. €</v>
      </c>
    </row>
    <row r="12" spans="2:24" ht="12.75" customHeight="1" x14ac:dyDescent="0.25">
      <c r="B12" s="12" t="s">
        <v>77</v>
      </c>
      <c r="C12" s="70" t="s">
        <v>78</v>
      </c>
      <c r="D12" s="71" t="str">
        <f>"Jahr "&amp;AktJahr</f>
        <v>Jahr 2024</v>
      </c>
      <c r="E12" s="108">
        <f>SUM(G12:N12)</f>
        <v>0</v>
      </c>
      <c r="F12" s="40">
        <v>0</v>
      </c>
      <c r="G12" s="109">
        <v>0</v>
      </c>
      <c r="H12" s="72">
        <v>0</v>
      </c>
      <c r="I12" s="72">
        <v>0</v>
      </c>
      <c r="J12" s="73">
        <v>0</v>
      </c>
      <c r="K12" s="109">
        <v>0</v>
      </c>
      <c r="L12" s="72">
        <v>0</v>
      </c>
      <c r="M12" s="72">
        <v>0</v>
      </c>
      <c r="N12" s="73">
        <v>0</v>
      </c>
      <c r="O12" s="110">
        <f>SUM(P12:S12)</f>
        <v>0</v>
      </c>
      <c r="P12" s="72">
        <v>0</v>
      </c>
      <c r="Q12" s="72">
        <v>0</v>
      </c>
      <c r="R12" s="72">
        <v>0</v>
      </c>
      <c r="S12" s="111">
        <v>0</v>
      </c>
      <c r="T12" s="110">
        <f>SUM(U12:X12)</f>
        <v>0</v>
      </c>
      <c r="U12" s="72">
        <v>0</v>
      </c>
      <c r="V12" s="72">
        <v>0</v>
      </c>
      <c r="W12" s="72">
        <v>0</v>
      </c>
      <c r="X12" s="111">
        <v>0</v>
      </c>
    </row>
    <row r="13" spans="2:24" ht="12.75" customHeight="1" x14ac:dyDescent="0.25">
      <c r="C13" s="45"/>
      <c r="D13" s="45" t="str">
        <f>"Jahr "&amp;(AktJahr-1)</f>
        <v>Jahr 2023</v>
      </c>
      <c r="E13" s="112">
        <f>SUM(G13:N13)</f>
        <v>0</v>
      </c>
      <c r="F13" s="47">
        <v>0</v>
      </c>
      <c r="G13" s="113">
        <v>0</v>
      </c>
      <c r="H13" s="114">
        <v>0</v>
      </c>
      <c r="I13" s="114">
        <v>0</v>
      </c>
      <c r="J13" s="115">
        <v>0</v>
      </c>
      <c r="K13" s="113">
        <v>0</v>
      </c>
      <c r="L13" s="114">
        <v>0</v>
      </c>
      <c r="M13" s="114">
        <v>0</v>
      </c>
      <c r="N13" s="115">
        <v>0</v>
      </c>
      <c r="O13" s="116">
        <f>SUM(P13:S13)</f>
        <v>0</v>
      </c>
      <c r="P13" s="114">
        <v>0</v>
      </c>
      <c r="Q13" s="114">
        <v>0</v>
      </c>
      <c r="R13" s="114">
        <v>0</v>
      </c>
      <c r="S13" s="117">
        <v>0</v>
      </c>
      <c r="T13" s="116">
        <f>SUM(U13:X13)</f>
        <v>0</v>
      </c>
      <c r="U13" s="114">
        <v>0</v>
      </c>
      <c r="V13" s="114">
        <v>0</v>
      </c>
      <c r="W13" s="114">
        <v>0</v>
      </c>
      <c r="X13" s="117">
        <v>0</v>
      </c>
    </row>
    <row r="14" spans="2:24" ht="12.75" customHeight="1" x14ac:dyDescent="0.25">
      <c r="C14" s="31" t="str">
        <f>IF(INT(AktJahrMonat)&gt;201503,"","Hinweis: Der Gesamtbetrag der Forderungen, sofern der rückständige Betrag &gt;= 5 % der Forderung beträgt, wird erst ab Q2 2014 erfasst; für die vorausgehenden Quartale liegen bislang keine geeigneten Daten vor.")</f>
        <v/>
      </c>
    </row>
    <row r="15" spans="2:24" ht="12.75" customHeight="1" x14ac:dyDescent="0.25">
      <c r="C15" s="31" t="str">
        <f>IF(INT(AktJahrMonat)&gt;=201606,"","Hinweis: Die Gewährleistungen aus Gründen der Exportförderung werden erst ab Q2 2015 erfasst.")</f>
        <v/>
      </c>
    </row>
    <row r="16" spans="2:24" ht="12.75" customHeight="1" x14ac:dyDescent="0.25">
      <c r="C16" s="31" t="str">
        <f>IF(INT(AktJahrMonat)&gt;=201703,"","Hinweis: Die Deckungswerte werden erst ab Q1 2016 in 'geschuldete' und 'gewährleistete' Werte aufgeteilt.")</f>
        <v/>
      </c>
    </row>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20.149999999999999" customHeight="1" x14ac:dyDescent="0.25"/>
    <row r="91" ht="12.75" customHeight="1" x14ac:dyDescent="0.25"/>
    <row r="92" ht="12.75" customHeight="1" x14ac:dyDescent="0.25"/>
  </sheetData>
  <mergeCells count="1">
    <mergeCell ref="T8:X8"/>
  </mergeCells>
  <printOptions horizontalCentered="1"/>
  <pageMargins left="0.39370078740157483" right="0.39370078740157483" top="0.98425196850393704" bottom="0.78740157480314965" header="0.51181102362204722" footer="0.51181102362204722"/>
  <pageSetup paperSize="9" scale="62" orientation="portrait" r:id="rId1"/>
  <headerFooter>
    <oddFooter>&amp;R&amp;8 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AMK435"/>
  <sheetViews>
    <sheetView showGridLines="0" showRowColHeaders="0" view="pageBreakPreview" zoomScale="60" zoomScaleNormal="100" workbookViewId="0">
      <selection activeCell="C14" sqref="C14"/>
    </sheetView>
  </sheetViews>
  <sheetFormatPr baseColWidth="10" defaultColWidth="9.1796875" defaultRowHeight="12.5" x14ac:dyDescent="0.25"/>
  <cols>
    <col min="1" max="1" width="0.81640625" style="320" customWidth="1"/>
    <col min="2" max="2" width="11.54296875" style="12" hidden="1" customWidth="1"/>
    <col min="3" max="3" width="22.7265625" style="320" customWidth="1"/>
    <col min="4" max="4" width="8.7265625" style="320" customWidth="1"/>
    <col min="5" max="7" width="15.7265625" style="320" customWidth="1"/>
    <col min="8" max="9" width="19.7265625" style="320" customWidth="1"/>
    <col min="10" max="257" width="11.453125" style="320" customWidth="1"/>
    <col min="258" max="1025" width="11.453125" style="326" customWidth="1"/>
  </cols>
  <sheetData>
    <row r="1" spans="2:13" ht="5.15" customHeight="1" x14ac:dyDescent="0.25"/>
    <row r="2" spans="2:13" ht="12.75" customHeight="1" x14ac:dyDescent="0.25">
      <c r="C2" s="12" t="s">
        <v>113</v>
      </c>
    </row>
    <row r="3" spans="2:13" ht="12.75" customHeight="1" x14ac:dyDescent="0.25"/>
    <row r="4" spans="2:13" ht="12.75" customHeight="1" x14ac:dyDescent="0.3">
      <c r="C4" s="396" t="s">
        <v>114</v>
      </c>
      <c r="D4" s="371"/>
      <c r="E4" s="371"/>
      <c r="F4" s="371"/>
      <c r="G4" s="371"/>
      <c r="H4" s="371"/>
      <c r="I4" s="371"/>
      <c r="J4" s="53"/>
      <c r="M4" s="53"/>
    </row>
    <row r="5" spans="2:13" ht="21.75" customHeight="1" x14ac:dyDescent="0.3">
      <c r="C5" s="397" t="s">
        <v>115</v>
      </c>
      <c r="D5" s="371"/>
      <c r="E5" s="371"/>
      <c r="F5" s="371"/>
      <c r="G5" s="371"/>
      <c r="H5" s="371"/>
      <c r="I5" s="371"/>
      <c r="J5" s="53"/>
      <c r="M5" s="53"/>
    </row>
    <row r="6" spans="2:13" ht="15" customHeight="1" x14ac:dyDescent="0.3">
      <c r="C6" s="52" t="str">
        <f>UebInstitutQuartal</f>
        <v>4. Quartal 2024</v>
      </c>
      <c r="D6" s="77"/>
      <c r="E6" s="77"/>
      <c r="F6" s="79"/>
      <c r="G6" s="79"/>
      <c r="H6" s="53"/>
      <c r="I6" s="53"/>
      <c r="J6" s="53"/>
      <c r="M6" s="53"/>
    </row>
    <row r="7" spans="2:13" ht="12.75" customHeight="1" x14ac:dyDescent="0.25">
      <c r="C7" s="21"/>
      <c r="D7" s="21"/>
      <c r="E7" s="21"/>
      <c r="F7" s="21"/>
      <c r="G7" s="21"/>
    </row>
    <row r="8" spans="2:13" ht="15" customHeight="1" x14ac:dyDescent="0.25">
      <c r="C8" s="21"/>
      <c r="D8" s="21"/>
      <c r="E8" s="249" t="s">
        <v>47</v>
      </c>
      <c r="F8" s="270"/>
      <c r="G8" s="271"/>
      <c r="H8" s="398" t="s">
        <v>101</v>
      </c>
      <c r="I8" s="401" t="s">
        <v>62</v>
      </c>
    </row>
    <row r="9" spans="2:13" ht="22" customHeight="1" x14ac:dyDescent="0.25">
      <c r="C9" s="21"/>
      <c r="D9" s="21"/>
      <c r="E9" s="272" t="s">
        <v>52</v>
      </c>
      <c r="F9" s="118" t="s">
        <v>64</v>
      </c>
      <c r="G9" s="119"/>
      <c r="H9" s="399"/>
      <c r="I9" s="402"/>
    </row>
    <row r="10" spans="2:13" ht="12.75" customHeight="1" x14ac:dyDescent="0.25">
      <c r="C10" s="21"/>
      <c r="D10" s="21"/>
      <c r="E10" s="273"/>
      <c r="F10" s="274" t="s">
        <v>116</v>
      </c>
      <c r="G10" s="275" t="s">
        <v>117</v>
      </c>
      <c r="H10" s="400"/>
      <c r="I10" s="403"/>
    </row>
    <row r="11" spans="2:13" ht="12.75" customHeight="1" x14ac:dyDescent="0.25">
      <c r="C11" s="235" t="s">
        <v>76</v>
      </c>
      <c r="D11" s="285" t="str">
        <f>AktQuartal</f>
        <v>4. Quartal</v>
      </c>
      <c r="E11" s="276" t="str">
        <f>Einheit_Waehrung</f>
        <v>Mio. €</v>
      </c>
      <c r="F11" s="277" t="str">
        <f>E11</f>
        <v>Mio. €</v>
      </c>
      <c r="G11" s="278" t="str">
        <f>E11</f>
        <v>Mio. €</v>
      </c>
      <c r="H11" s="279" t="str">
        <f>E11</f>
        <v>Mio. €</v>
      </c>
      <c r="I11" s="280" t="str">
        <f>E11</f>
        <v>Mio. €</v>
      </c>
    </row>
    <row r="12" spans="2:13" ht="12.75" customHeight="1" x14ac:dyDescent="0.25">
      <c r="B12" s="12" t="s">
        <v>77</v>
      </c>
      <c r="C12" s="70" t="s">
        <v>78</v>
      </c>
      <c r="D12" s="225" t="str">
        <f>"Jahr "&amp;AktJahr</f>
        <v>Jahr 2024</v>
      </c>
      <c r="E12" s="231">
        <f>SUM(F12:G12)</f>
        <v>0</v>
      </c>
      <c r="F12" s="120">
        <v>0</v>
      </c>
      <c r="G12" s="121">
        <v>0</v>
      </c>
      <c r="H12" s="122">
        <v>0</v>
      </c>
      <c r="I12" s="281">
        <v>0</v>
      </c>
    </row>
    <row r="13" spans="2:13" ht="12.75" customHeight="1" x14ac:dyDescent="0.25">
      <c r="C13" s="46"/>
      <c r="D13" s="284" t="str">
        <f>"Jahr "&amp;(AktJahr-1)</f>
        <v>Jahr 2023</v>
      </c>
      <c r="E13" s="282">
        <f>SUM(F13:G13)</f>
        <v>0</v>
      </c>
      <c r="F13" s="123">
        <v>0</v>
      </c>
      <c r="G13" s="124">
        <v>0</v>
      </c>
      <c r="H13" s="125">
        <v>0</v>
      </c>
      <c r="I13" s="283">
        <v>0</v>
      </c>
    </row>
    <row r="14" spans="2:13" ht="12.75" customHeight="1" x14ac:dyDescent="0.25"/>
    <row r="15" spans="2:13" ht="12.75" customHeight="1" x14ac:dyDescent="0.25">
      <c r="C15" s="31"/>
    </row>
    <row r="16" spans="2:13"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sheetData>
  <mergeCells count="4">
    <mergeCell ref="C4:I4"/>
    <mergeCell ref="C5:I5"/>
    <mergeCell ref="H8:H10"/>
    <mergeCell ref="I8:I10"/>
  </mergeCells>
  <printOptions horizontalCentered="1"/>
  <pageMargins left="0.78749999999999998" right="0.31527777777777799" top="0.78749999999999998" bottom="0.86597222222222203" header="0.51180555555555496" footer="0.39374999999999999"/>
  <pageSetup paperSize="9" scale="78" orientation="portrait" r:id="rId1"/>
  <headerFooter>
    <oddFooter>&amp;L&amp;8 &amp;C&amp;8 &amp;R&amp;8 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AMK435"/>
  <sheetViews>
    <sheetView showGridLines="0" showRowColHeaders="0" view="pageBreakPreview" zoomScale="60" zoomScaleNormal="100" workbookViewId="0">
      <selection activeCell="C13" sqref="C13"/>
    </sheetView>
  </sheetViews>
  <sheetFormatPr baseColWidth="10" defaultColWidth="9.1796875" defaultRowHeight="12.5" x14ac:dyDescent="0.25"/>
  <cols>
    <col min="1" max="1" width="0.81640625" style="320" customWidth="1"/>
    <col min="2" max="2" width="11.54296875" style="12" hidden="1" customWidth="1"/>
    <col min="3" max="3" width="22.7265625" style="320" customWidth="1"/>
    <col min="4" max="4" width="8.7265625" style="320" customWidth="1"/>
    <col min="5" max="5" width="20.7265625" style="320" customWidth="1"/>
    <col min="6" max="7" width="19.7265625" style="320" customWidth="1"/>
    <col min="8" max="257" width="11.453125" style="320" customWidth="1"/>
    <col min="258" max="1025" width="11.453125" style="326" customWidth="1"/>
  </cols>
  <sheetData>
    <row r="1" spans="2:11" ht="5.15" customHeight="1" x14ac:dyDescent="0.25"/>
    <row r="2" spans="2:11" ht="12.75" customHeight="1" x14ac:dyDescent="0.25">
      <c r="C2" s="12" t="s">
        <v>118</v>
      </c>
    </row>
    <row r="3" spans="2:11" ht="12.75" customHeight="1" x14ac:dyDescent="0.25"/>
    <row r="4" spans="2:11" ht="12.75" customHeight="1" x14ac:dyDescent="0.3">
      <c r="C4" s="396" t="s">
        <v>119</v>
      </c>
      <c r="D4" s="371"/>
      <c r="E4" s="371"/>
      <c r="F4" s="371"/>
      <c r="G4" s="371"/>
      <c r="H4" s="53"/>
      <c r="K4" s="53"/>
    </row>
    <row r="5" spans="2:11" ht="21.75" customHeight="1" x14ac:dyDescent="0.3">
      <c r="C5" s="404" t="s">
        <v>120</v>
      </c>
      <c r="D5" s="371"/>
      <c r="E5" s="371"/>
      <c r="F5" s="371"/>
      <c r="G5" s="371"/>
      <c r="H5" s="53"/>
      <c r="K5" s="53"/>
    </row>
    <row r="6" spans="2:11" ht="15" customHeight="1" x14ac:dyDescent="0.3">
      <c r="C6" s="52" t="str">
        <f>UebInstitutQuartal</f>
        <v>4. Quartal 2024</v>
      </c>
      <c r="D6" s="77"/>
      <c r="E6" s="77"/>
      <c r="F6" s="53"/>
      <c r="G6" s="53"/>
      <c r="H6" s="53"/>
      <c r="K6" s="53"/>
    </row>
    <row r="7" spans="2:11" ht="12.75" customHeight="1" x14ac:dyDescent="0.25">
      <c r="C7" s="21"/>
      <c r="D7" s="21"/>
      <c r="E7" s="21"/>
    </row>
    <row r="8" spans="2:11" ht="15" customHeight="1" x14ac:dyDescent="0.25">
      <c r="C8" s="21"/>
      <c r="D8" s="21"/>
      <c r="E8" s="286"/>
      <c r="F8" s="398" t="s">
        <v>101</v>
      </c>
      <c r="G8" s="401" t="s">
        <v>62</v>
      </c>
    </row>
    <row r="9" spans="2:11" ht="22" customHeight="1" x14ac:dyDescent="0.25">
      <c r="C9" s="21"/>
      <c r="D9" s="21"/>
      <c r="E9" s="287" t="s">
        <v>47</v>
      </c>
      <c r="F9" s="399"/>
      <c r="G9" s="402"/>
    </row>
    <row r="10" spans="2:11" ht="12.75" customHeight="1" x14ac:dyDescent="0.25">
      <c r="C10" s="21"/>
      <c r="D10" s="21"/>
      <c r="E10" s="288"/>
      <c r="F10" s="400"/>
      <c r="G10" s="403"/>
    </row>
    <row r="11" spans="2:11" ht="12.75" customHeight="1" x14ac:dyDescent="0.25">
      <c r="C11" s="235" t="s">
        <v>76</v>
      </c>
      <c r="D11" s="285" t="str">
        <f>AktQuartal</f>
        <v>4. Quartal</v>
      </c>
      <c r="E11" s="276" t="str">
        <f>Einheit_Waehrung</f>
        <v>Mio. €</v>
      </c>
      <c r="F11" s="279" t="str">
        <f>E11</f>
        <v>Mio. €</v>
      </c>
      <c r="G11" s="280" t="str">
        <f>E11</f>
        <v>Mio. €</v>
      </c>
    </row>
    <row r="12" spans="2:11" ht="12.75" customHeight="1" x14ac:dyDescent="0.25">
      <c r="B12" s="12" t="s">
        <v>77</v>
      </c>
      <c r="C12" s="70" t="s">
        <v>78</v>
      </c>
      <c r="D12" s="225" t="str">
        <f>"Jahr "&amp;AktJahr</f>
        <v>Jahr 2024</v>
      </c>
      <c r="E12" s="231">
        <v>0</v>
      </c>
      <c r="F12" s="122">
        <v>0</v>
      </c>
      <c r="G12" s="281">
        <v>0</v>
      </c>
    </row>
    <row r="13" spans="2:11" ht="12.75" customHeight="1" x14ac:dyDescent="0.25">
      <c r="C13" s="46"/>
      <c r="D13" s="284" t="str">
        <f>"Jahr "&amp;(AktJahr-1)</f>
        <v>Jahr 2023</v>
      </c>
      <c r="E13" s="282">
        <v>0</v>
      </c>
      <c r="F13" s="125">
        <v>0</v>
      </c>
      <c r="G13" s="283">
        <v>0</v>
      </c>
    </row>
    <row r="14" spans="2:11" ht="12.75" customHeight="1" x14ac:dyDescent="0.25"/>
    <row r="15" spans="2:11" ht="12.75" customHeight="1" x14ac:dyDescent="0.25">
      <c r="C15" s="31"/>
    </row>
    <row r="16" spans="2:11"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sheetData>
  <mergeCells count="4">
    <mergeCell ref="C4:G4"/>
    <mergeCell ref="C5:G5"/>
    <mergeCell ref="F8:F10"/>
    <mergeCell ref="G8:G10"/>
  </mergeCells>
  <printOptions horizontalCentered="1"/>
  <pageMargins left="0.78749999999999998" right="0.31527777777777799" top="0.78749999999999998" bottom="0.86597222222222203" header="0.51180555555555496" footer="0.39374999999999999"/>
  <pageSetup paperSize="9" orientation="portrait" r:id="rId1"/>
  <headerFooter>
    <oddFooter>&amp;L&amp;8 &amp;C&amp;8 &amp;R&amp;8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pageSetUpPr fitToPage="1"/>
  </sheetPr>
  <dimension ref="A1:AMK92"/>
  <sheetViews>
    <sheetView showGridLines="0" showRowColHeaders="0" zoomScaleNormal="100" workbookViewId="0">
      <selection activeCell="G5" sqref="G5"/>
    </sheetView>
  </sheetViews>
  <sheetFormatPr baseColWidth="10" defaultColWidth="9.1796875" defaultRowHeight="12.5" x14ac:dyDescent="0.25"/>
  <cols>
    <col min="1" max="1" width="0.81640625" style="326" customWidth="1"/>
    <col min="2" max="2" width="11.54296875" style="326" hidden="1" customWidth="1"/>
    <col min="3" max="3" width="22.7265625" style="326" customWidth="1"/>
    <col min="4" max="4" width="8.7265625" style="326" customWidth="1"/>
    <col min="5" max="5" width="18.7265625" style="326" customWidth="1"/>
    <col min="6" max="6" width="16" style="326" customWidth="1"/>
    <col min="7" max="10" width="19.54296875" style="326" customWidth="1"/>
    <col min="11" max="1025" width="8.7265625" style="326" customWidth="1"/>
  </cols>
  <sheetData>
    <row r="1" spans="2:10" ht="5.15" customHeight="1" x14ac:dyDescent="0.25"/>
    <row r="2" spans="2:10" ht="12.75" customHeight="1" x14ac:dyDescent="0.25">
      <c r="C2" s="12" t="s">
        <v>121</v>
      </c>
      <c r="D2" s="12"/>
      <c r="E2" s="12"/>
      <c r="F2" s="320"/>
      <c r="G2" s="320"/>
      <c r="H2" s="320"/>
      <c r="I2" s="320"/>
      <c r="J2" s="320"/>
    </row>
    <row r="3" spans="2:10" ht="12.75" customHeight="1" x14ac:dyDescent="0.25">
      <c r="H3" s="320"/>
      <c r="I3" s="320"/>
      <c r="J3" s="320"/>
    </row>
    <row r="4" spans="2:10" ht="12.75" customHeight="1" x14ac:dyDescent="0.25">
      <c r="C4" s="340" t="s">
        <v>122</v>
      </c>
      <c r="D4" s="12"/>
      <c r="E4" s="12"/>
      <c r="F4" s="320"/>
      <c r="G4" s="320"/>
      <c r="H4" s="320"/>
      <c r="I4" s="320"/>
      <c r="J4" s="320"/>
    </row>
    <row r="5" spans="2:10" ht="15" customHeight="1" x14ac:dyDescent="0.25">
      <c r="C5" s="340" t="str">
        <f>UebInstitutQuartal</f>
        <v>4. Quartal 2024</v>
      </c>
      <c r="D5" s="320"/>
      <c r="E5" s="320"/>
      <c r="F5" s="320"/>
      <c r="G5" s="320"/>
      <c r="H5" s="320"/>
      <c r="I5" s="320"/>
      <c r="J5" s="320"/>
    </row>
    <row r="6" spans="2:10" ht="12.75" customHeight="1" x14ac:dyDescent="0.25">
      <c r="C6" s="320"/>
      <c r="D6" s="320"/>
      <c r="E6" s="320"/>
      <c r="F6" s="320"/>
      <c r="G6" s="320"/>
      <c r="H6" s="320"/>
      <c r="I6" s="320"/>
      <c r="J6" s="320"/>
    </row>
    <row r="7" spans="2:10" ht="15" customHeight="1" x14ac:dyDescent="0.3">
      <c r="C7" s="126"/>
      <c r="D7" s="21"/>
      <c r="E7" s="405" t="s">
        <v>123</v>
      </c>
      <c r="F7" s="406"/>
      <c r="G7" s="406"/>
      <c r="H7" s="406"/>
      <c r="I7" s="406"/>
      <c r="J7" s="407"/>
    </row>
    <row r="8" spans="2:10" ht="12.75" customHeight="1" x14ac:dyDescent="0.25">
      <c r="C8" s="21"/>
      <c r="D8" s="21"/>
      <c r="E8" s="289" t="s">
        <v>52</v>
      </c>
      <c r="F8" s="408" t="s">
        <v>64</v>
      </c>
      <c r="G8" s="409"/>
      <c r="H8" s="409"/>
      <c r="I8" s="409"/>
      <c r="J8" s="410"/>
    </row>
    <row r="9" spans="2:10" ht="25.5" customHeight="1" x14ac:dyDescent="0.25">
      <c r="C9" s="21"/>
      <c r="D9" s="21"/>
      <c r="E9" s="252"/>
      <c r="F9" s="411" t="s">
        <v>124</v>
      </c>
      <c r="G9" s="412"/>
      <c r="H9" s="418" t="s">
        <v>125</v>
      </c>
      <c r="I9" s="419"/>
      <c r="J9" s="415" t="s">
        <v>126</v>
      </c>
    </row>
    <row r="10" spans="2:10" ht="12.75" customHeight="1" x14ac:dyDescent="0.25">
      <c r="C10" s="21"/>
      <c r="D10" s="21"/>
      <c r="E10" s="252"/>
      <c r="F10" s="413" t="s">
        <v>63</v>
      </c>
      <c r="G10" s="200" t="s">
        <v>64</v>
      </c>
      <c r="H10" s="420" t="s">
        <v>63</v>
      </c>
      <c r="I10" s="201" t="s">
        <v>64</v>
      </c>
      <c r="J10" s="416"/>
    </row>
    <row r="11" spans="2:10" ht="53.25" customHeight="1" x14ac:dyDescent="0.25">
      <c r="C11" s="92"/>
      <c r="D11" s="92"/>
      <c r="E11" s="254"/>
      <c r="F11" s="414"/>
      <c r="G11" s="290" t="s">
        <v>127</v>
      </c>
      <c r="H11" s="421"/>
      <c r="I11" s="290" t="s">
        <v>127</v>
      </c>
      <c r="J11" s="417"/>
    </row>
    <row r="12" spans="2:10" ht="12.75" customHeight="1" x14ac:dyDescent="0.25">
      <c r="B12" s="127"/>
      <c r="C12" s="128" t="s">
        <v>76</v>
      </c>
      <c r="D12" s="129" t="str">
        <f>AktQuartal</f>
        <v>4. Quartal</v>
      </c>
      <c r="E12" s="227" t="str">
        <f>Einheit_Waehrung</f>
        <v>Mio. €</v>
      </c>
      <c r="F12" s="228" t="str">
        <f>E12</f>
        <v>Mio. €</v>
      </c>
      <c r="G12" s="228" t="str">
        <f>E12</f>
        <v>Mio. €</v>
      </c>
      <c r="H12" s="228" t="str">
        <f>G12</f>
        <v>Mio. €</v>
      </c>
      <c r="I12" s="228" t="str">
        <f>F12</f>
        <v>Mio. €</v>
      </c>
      <c r="J12" s="230" t="str">
        <f>F12</f>
        <v>Mio. €</v>
      </c>
    </row>
    <row r="13" spans="2:10" ht="12.75" customHeight="1" x14ac:dyDescent="0.25">
      <c r="B13" s="130" t="s">
        <v>77</v>
      </c>
      <c r="C13" s="70" t="s">
        <v>78</v>
      </c>
      <c r="D13" s="71" t="str">
        <f>"Jahr "&amp;AktJahr</f>
        <v>Jahr 2024</v>
      </c>
      <c r="E13" s="231">
        <v>1360</v>
      </c>
      <c r="F13" s="72">
        <v>5</v>
      </c>
      <c r="G13" s="72">
        <v>0</v>
      </c>
      <c r="H13" s="111">
        <v>0</v>
      </c>
      <c r="I13" s="72">
        <v>0</v>
      </c>
      <c r="J13" s="232">
        <v>1355</v>
      </c>
    </row>
    <row r="14" spans="2:10" ht="12.75" customHeight="1" x14ac:dyDescent="0.25">
      <c r="B14" s="130"/>
      <c r="C14" s="45"/>
      <c r="D14" s="45" t="str">
        <f>"Jahr "&amp;(AktJahr-1)</f>
        <v>Jahr 2023</v>
      </c>
      <c r="E14" s="282">
        <v>1240.4000000000001</v>
      </c>
      <c r="F14" s="114">
        <v>0</v>
      </c>
      <c r="G14" s="114">
        <v>0</v>
      </c>
      <c r="H14" s="117">
        <v>0</v>
      </c>
      <c r="I14" s="114">
        <v>0</v>
      </c>
      <c r="J14" s="246">
        <v>1240.4000000000001</v>
      </c>
    </row>
    <row r="15" spans="2:10" ht="12.75" customHeight="1" x14ac:dyDescent="0.25">
      <c r="B15" s="130" t="s">
        <v>79</v>
      </c>
      <c r="C15" s="70" t="s">
        <v>80</v>
      </c>
      <c r="D15" s="71" t="str">
        <f>$D$13</f>
        <v>Jahr 2024</v>
      </c>
      <c r="E15" s="231">
        <v>1360</v>
      </c>
      <c r="F15" s="72">
        <v>5</v>
      </c>
      <c r="G15" s="72">
        <v>0</v>
      </c>
      <c r="H15" s="111">
        <v>0</v>
      </c>
      <c r="I15" s="72">
        <v>0</v>
      </c>
      <c r="J15" s="232">
        <v>1355</v>
      </c>
    </row>
    <row r="16" spans="2:10" ht="12.75" customHeight="1" x14ac:dyDescent="0.25">
      <c r="B16" s="130"/>
      <c r="C16" s="45"/>
      <c r="D16" s="45" t="str">
        <f>$D$14</f>
        <v>Jahr 2023</v>
      </c>
      <c r="E16" s="282">
        <v>1230</v>
      </c>
      <c r="F16" s="114">
        <v>0</v>
      </c>
      <c r="G16" s="114">
        <v>0</v>
      </c>
      <c r="H16" s="117">
        <v>0</v>
      </c>
      <c r="I16" s="114">
        <v>0</v>
      </c>
      <c r="J16" s="246">
        <v>1230</v>
      </c>
    </row>
    <row r="17" spans="2:10" ht="12.75" customHeight="1" x14ac:dyDescent="0.25">
      <c r="B17" s="130" t="s">
        <v>91</v>
      </c>
      <c r="C17" s="70" t="s">
        <v>92</v>
      </c>
      <c r="D17" s="71" t="str">
        <f>$D$13</f>
        <v>Jahr 2024</v>
      </c>
      <c r="E17" s="231">
        <v>0</v>
      </c>
      <c r="F17" s="72">
        <v>0</v>
      </c>
      <c r="G17" s="72">
        <v>0</v>
      </c>
      <c r="H17" s="111">
        <v>0</v>
      </c>
      <c r="I17" s="72">
        <v>0</v>
      </c>
      <c r="J17" s="232">
        <v>0</v>
      </c>
    </row>
    <row r="18" spans="2:10" ht="12.75" customHeight="1" x14ac:dyDescent="0.25">
      <c r="B18" s="130"/>
      <c r="C18" s="45"/>
      <c r="D18" s="45" t="str">
        <f>$D$14</f>
        <v>Jahr 2023</v>
      </c>
      <c r="E18" s="282">
        <v>10.4</v>
      </c>
      <c r="F18" s="114">
        <v>0</v>
      </c>
      <c r="G18" s="114">
        <v>0</v>
      </c>
      <c r="H18" s="117">
        <v>0</v>
      </c>
      <c r="I18" s="114">
        <v>0</v>
      </c>
      <c r="J18" s="246">
        <v>10.4</v>
      </c>
    </row>
    <row r="19" spans="2:10" ht="12.75" customHeight="1" x14ac:dyDescent="0.25">
      <c r="C19" s="131" t="str">
        <f>IF(INT(AktJahrMonat)&gt;201503,"","Hinweis: Die detaillierten Weiteren Deckungswerte werden erst ab Q2 2014 erfasst; für die vorausgehenden Quartale liegen bislang keine geeigneten Daten vor.")</f>
        <v/>
      </c>
      <c r="D19" s="330"/>
    </row>
    <row r="20" spans="2:10" ht="12.75" customHeight="1" x14ac:dyDescent="0.25"/>
    <row r="21" spans="2:10" ht="12.75" customHeight="1" x14ac:dyDescent="0.25">
      <c r="C21" s="21"/>
    </row>
    <row r="22" spans="2:10" ht="12.75" customHeight="1" x14ac:dyDescent="0.25"/>
    <row r="23" spans="2:10" ht="12.75" customHeight="1" x14ac:dyDescent="0.25"/>
    <row r="24" spans="2:10" ht="12.75" customHeight="1" x14ac:dyDescent="0.25"/>
    <row r="25" spans="2:10" ht="12.75" customHeight="1" x14ac:dyDescent="0.25"/>
    <row r="26" spans="2:10" ht="12.75" customHeight="1" x14ac:dyDescent="0.25"/>
    <row r="27" spans="2:10" ht="12.75" customHeight="1" x14ac:dyDescent="0.25"/>
    <row r="28" spans="2:10" ht="12.75" customHeight="1" x14ac:dyDescent="0.25"/>
    <row r="29" spans="2:10" ht="12.75" customHeight="1" x14ac:dyDescent="0.25"/>
    <row r="30" spans="2:10" ht="12.75" customHeight="1" x14ac:dyDescent="0.25"/>
    <row r="31" spans="2:10" ht="12.75" customHeight="1" x14ac:dyDescent="0.25"/>
    <row r="32" spans="2:10"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7">
    <mergeCell ref="E7:J7"/>
    <mergeCell ref="F8:J8"/>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61" orientation="portrait" r:id="rId1"/>
  <headerFooter>
    <oddFooter>&amp;L&amp;8 &amp;C&amp;8 &amp;R&amp;8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139</vt:i4>
      </vt:variant>
    </vt:vector>
  </HeadingPairs>
  <TitlesOfParts>
    <vt:vector size="157" baseType="lpstr">
      <vt:lpstr>StTai</vt:lpstr>
      <vt:lpstr>StTal</vt:lpstr>
      <vt:lpstr>StTag</vt:lpstr>
      <vt:lpstr>StTdh</vt:lpstr>
      <vt:lpstr>StTdo</vt:lpstr>
      <vt:lpstr>StTdoR</vt:lpstr>
      <vt:lpstr>StTds</vt:lpstr>
      <vt:lpstr>StTdf</vt:lpstr>
      <vt:lpstr>StTwh</vt:lpstr>
      <vt:lpstr>StTwo</vt:lpstr>
      <vt:lpstr>StTws</vt:lpstr>
      <vt:lpstr>StTwf</vt:lpstr>
      <vt:lpstr>StTkh</vt:lpstr>
      <vt:lpstr>StTko</vt:lpstr>
      <vt:lpstr>StTks</vt:lpstr>
      <vt:lpstr>StTkf</vt:lpstr>
      <vt:lpstr>StTis</vt:lpstr>
      <vt:lpstr>Steuertabelle</vt:lpstr>
      <vt:lpstr>AktJahr</vt:lpstr>
      <vt:lpstr>AktJahrMonat</vt:lpstr>
      <vt:lpstr>AktMonat</vt:lpstr>
      <vt:lpstr>AktQuartal</vt:lpstr>
      <vt:lpstr>AktQuartKurz</vt:lpstr>
      <vt:lpstr>AusfInstitut</vt:lpstr>
      <vt:lpstr>AuswertBasis</vt:lpstr>
      <vt:lpstr>CsvDateiName</vt:lpstr>
      <vt:lpstr>Datenart</vt:lpstr>
      <vt:lpstr>Steuertabelle!Druckbereich</vt:lpstr>
      <vt:lpstr>StTag!Druckbereich</vt:lpstr>
      <vt:lpstr>StTai!Druckbereich</vt:lpstr>
      <vt:lpstr>StTal!Druckbereich</vt:lpstr>
      <vt:lpstr>StTdf!Drucktitel</vt:lpstr>
      <vt:lpstr>StTdh!Drucktitel</vt:lpstr>
      <vt:lpstr>StTdo!Drucktitel</vt:lpstr>
      <vt:lpstr>StTdoR!Drucktitel</vt:lpstr>
      <vt:lpstr>StTds!Drucktitel</vt:lpstr>
      <vt:lpstr>StTwf!Drucktitel</vt:lpstr>
      <vt:lpstr>StTwh!Drucktitel</vt:lpstr>
      <vt:lpstr>StTwo!Drucktitel</vt:lpstr>
      <vt:lpstr>StTws!Drucktitel</vt:lpstr>
      <vt:lpstr>Einheit_Waehrung</vt:lpstr>
      <vt:lpstr>EndeBehOk</vt:lpstr>
      <vt:lpstr>ErstDatum</vt:lpstr>
      <vt:lpstr>ErstelltAm</vt:lpstr>
      <vt:lpstr>StTdf!Excel_BuiltIn_Print_Titles</vt:lpstr>
      <vt:lpstr>StTdh!Excel_BuiltIn_Print_Titles</vt:lpstr>
      <vt:lpstr>StTdo!Excel_BuiltIn_Print_Titles</vt:lpstr>
      <vt:lpstr>StTdoR!Excel_BuiltIn_Print_Titles</vt:lpstr>
      <vt:lpstr>StTds!Excel_BuiltIn_Print_Titles</vt:lpstr>
      <vt:lpstr>StTwf!Excel_BuiltIn_Print_Titles</vt:lpstr>
      <vt:lpstr>StTwh!Excel_BuiltIn_Print_Titles</vt:lpstr>
      <vt:lpstr>StTwo!Excel_BuiltIn_Print_Titles</vt:lpstr>
      <vt:lpstr>StTws!Excel_BuiltIn_Print_Titles</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TagFussnoteH</vt:lpstr>
      <vt:lpstr>TagFussnoteO</vt:lpstr>
      <vt:lpstr>TagWertBerF</vt:lpstr>
      <vt:lpstr>TagWertBerH</vt:lpstr>
      <vt:lpstr>TagWertBerS</vt:lpstr>
      <vt:lpstr>TaiBerAdresse</vt:lpstr>
      <vt:lpstr>TaiBerLogo</vt:lpstr>
      <vt:lpstr>TaiFussnote</vt:lpstr>
      <vt:lpstr>TaiFussNoteF</vt:lpstr>
      <vt:lpstr>TaiFussNoteH</vt:lpstr>
      <vt:lpstr>TaiFussNoteO</vt:lpstr>
      <vt:lpstr>TaiFussNoteS</vt:lpstr>
      <vt:lpstr>TaiUebRbw1</vt:lpstr>
      <vt:lpstr>TaiUebRbw2</vt:lpstr>
      <vt:lpstr>TaiUebRbw3</vt:lpstr>
      <vt:lpstr>TaiUebRbw4</vt:lpstr>
      <vt:lpstr>TaiWertBerF</vt:lpstr>
      <vt:lpstr>TaiWertBerH</vt:lpstr>
      <vt:lpstr>TaiWertBerO</vt:lpstr>
      <vt:lpstr>TaiWertBerS</vt:lpstr>
      <vt:lpstr>TalFussnote</vt:lpstr>
      <vt:lpstr>TalWertBerF</vt:lpstr>
      <vt:lpstr>TalWertBerH</vt:lpstr>
      <vt:lpstr>TalWertBerO</vt:lpstr>
      <vt:lpstr>TalWertBerS</vt:lpstr>
      <vt:lpstr>TdfBerGesamt</vt:lpstr>
      <vt:lpstr>TdfBerStaaten</vt:lpstr>
      <vt:lpstr>TdfBerWerte</vt:lpstr>
      <vt:lpstr>TdfUebSumme</vt:lpstr>
      <vt:lpstr>TdfWertBer</vt:lpstr>
      <vt:lpstr>TdhBerGesamt</vt:lpstr>
      <vt:lpstr>TdhBerStaaten</vt:lpstr>
      <vt:lpstr>TdhFussnote</vt:lpstr>
      <vt:lpstr>TdhUebInsgesamt</vt:lpstr>
      <vt:lpstr>TdhWertBerG</vt:lpstr>
      <vt:lpstr>TdhWertBerR</vt:lpstr>
      <vt:lpstr>TdhWertBerW</vt:lpstr>
      <vt:lpstr>TdoBerGesamt</vt:lpstr>
      <vt:lpstr>TdoBerStaaten</vt:lpstr>
      <vt:lpstr>StTdo!TdoFussnoteA</vt:lpstr>
      <vt:lpstr>StTdo!TdoFussnoteG</vt:lpstr>
      <vt:lpstr>StTdo!TdoFussnoteR</vt:lpstr>
      <vt:lpstr>TdoUebSumDw</vt:lpstr>
      <vt:lpstr>TdoUebSumLf</vt:lpstr>
      <vt:lpstr>TdoUebSumRl</vt:lpstr>
      <vt:lpstr>TdoWertBerD</vt:lpstr>
      <vt:lpstr>StTwf!TdoWertBerG</vt:lpstr>
      <vt:lpstr>StTwh!TdoWertBerG</vt:lpstr>
      <vt:lpstr>StTwo!TdoWertBerG</vt:lpstr>
      <vt:lpstr>StTws!TdoWertBerG</vt:lpstr>
      <vt:lpstr>TdoWertBerG</vt:lpstr>
      <vt:lpstr>TdoWertBerL</vt:lpstr>
      <vt:lpstr>TdoWertBerR</vt:lpstr>
      <vt:lpstr>TdsBerGesamt</vt:lpstr>
      <vt:lpstr>TdsBerStaaten</vt:lpstr>
      <vt:lpstr>TdsBerWerte</vt:lpstr>
      <vt:lpstr>TdsUebSumme</vt:lpstr>
      <vt:lpstr>TdsWertBer</vt:lpstr>
      <vt:lpstr>StTkf!TkBerFlu</vt:lpstr>
      <vt:lpstr>StTkh!TkBerHyp</vt:lpstr>
      <vt:lpstr>StTkh!TkBerOef</vt:lpstr>
      <vt:lpstr>StTkf!TkFussnote</vt:lpstr>
      <vt:lpstr>TvDatenart</vt:lpstr>
      <vt:lpstr>TvInstArt</vt:lpstr>
      <vt:lpstr>TvInstitute</vt:lpstr>
      <vt:lpstr>StTwf!TwBerStaaten</vt:lpstr>
      <vt:lpstr>StTwh!TwBerStaaten</vt:lpstr>
      <vt:lpstr>StTwo!TwBerStaaten</vt:lpstr>
      <vt:lpstr>StTws!TwBerStaaten</vt:lpstr>
      <vt:lpstr>StTwf!TwFussnote</vt:lpstr>
      <vt:lpstr>StTwh!TwFussnote</vt:lpstr>
      <vt:lpstr>StTwo!TwFussnote</vt:lpstr>
      <vt:lpstr>StTws!TwFussnote</vt:lpstr>
      <vt:lpstr>UebInstitutQuartal</vt:lpstr>
      <vt:lpstr>Version</vt:lpstr>
      <vt:lpstr>WaehrEinheit</vt:lpstr>
      <vt:lpstr>Waehrung</vt:lpstr>
      <vt:lpstr>WaehrungM</vt:lpstr>
      <vt:lpstr>WaehrungT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 gemäß §28 PfandBG</dc:title>
  <dc:creator>vdp</dc:creator>
  <cp:lastModifiedBy>Dehui Qiu</cp:lastModifiedBy>
  <cp:revision>31</cp:revision>
  <cp:lastPrinted>2022-10-20T16:30:44Z</cp:lastPrinted>
  <dcterms:created xsi:type="dcterms:W3CDTF">2004-12-14T14:06:41Z</dcterms:created>
  <dcterms:modified xsi:type="dcterms:W3CDTF">2025-02-12T16:17:37Z</dcterms:modified>
  <dc:language>en-US</dc:language>
</cp:coreProperties>
</file>